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M:\Administration\CMS Projects\Sturgeon\SHER400-373 Signal Backplates Sturgeon WON\PIM\"/>
    </mc:Choice>
  </mc:AlternateContent>
  <xr:revisionPtr revIDLastSave="0" documentId="8_{63273697-E14B-40B5-A3FF-ED913CBD409D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 1" sheetId="3" r:id="rId1"/>
    <sheet name="Phase 1 Signal Tabulation" sheetId="6" r:id="rId2"/>
    <sheet name="KML Locations" sheetId="8" r:id="rId3"/>
  </sheets>
  <definedNames>
    <definedName name="_xlnm._FilterDatabase" localSheetId="1" hidden="1">'Phase 1 Signal Tabulation'!$C$3:$Q$465</definedName>
    <definedName name="_xlnm._FilterDatabase" localSheetId="0" hidden="1">'Sheet 1'!$A$5:$W$166</definedName>
    <definedName name="_xlnm.Print_Area" localSheetId="1">'Phase 1 Signal Tabulation'!$C$3:$Q$4</definedName>
    <definedName name="_xlnm.Print_Area" localSheetId="0">'Sheet 1'!$A$3:$X$26</definedName>
    <definedName name="_xlnm.Print_Titles" localSheetId="1">'Phase 1 Signal Tabulation'!$3:$4</definedName>
    <definedName name="_xlnm.Print_Titles" localSheetId="0">'Sheet 1'!$3:$5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7" i="6" l="1"/>
  <c r="J469" i="6" s="1"/>
  <c r="P461" i="6" l="1"/>
  <c r="P457" i="6"/>
  <c r="P453" i="6"/>
  <c r="P449" i="6"/>
  <c r="P445" i="6"/>
  <c r="P441" i="6"/>
  <c r="P437" i="6"/>
  <c r="P433" i="6"/>
  <c r="P429" i="6"/>
  <c r="P425" i="6"/>
  <c r="P421" i="6"/>
  <c r="K465" i="6"/>
  <c r="L465" i="6"/>
  <c r="M465" i="6"/>
  <c r="N465" i="6"/>
  <c r="O465" i="6"/>
  <c r="J465" i="6"/>
  <c r="O467" i="6" l="1"/>
  <c r="M467" i="6"/>
  <c r="L467" i="6"/>
  <c r="K467" i="6"/>
  <c r="P297" i="6"/>
  <c r="N297" i="6"/>
  <c r="P293" i="6"/>
  <c r="P289" i="6"/>
  <c r="P285" i="6"/>
  <c r="P281" i="6"/>
  <c r="P273" i="6"/>
  <c r="P269" i="6"/>
  <c r="P265" i="6"/>
  <c r="P117" i="6"/>
  <c r="P113" i="6"/>
  <c r="P105" i="6"/>
  <c r="P97" i="6"/>
  <c r="P81" i="6"/>
  <c r="P77" i="6"/>
  <c r="P73" i="6"/>
  <c r="P69" i="6"/>
  <c r="P65" i="6"/>
  <c r="P61" i="6"/>
  <c r="P57" i="6"/>
  <c r="N57" i="6"/>
  <c r="P53" i="6"/>
  <c r="P49" i="6"/>
  <c r="P45" i="6"/>
  <c r="P25" i="6"/>
  <c r="P21" i="6"/>
  <c r="P17" i="6"/>
  <c r="P13" i="6"/>
  <c r="N9" i="6"/>
  <c r="N5" i="6"/>
  <c r="P33" i="6"/>
  <c r="P417" i="6"/>
  <c r="P413" i="6"/>
  <c r="P409" i="6"/>
  <c r="P405" i="6"/>
  <c r="P401" i="6"/>
  <c r="P397" i="6"/>
  <c r="P393" i="6"/>
  <c r="P389" i="6"/>
  <c r="P385" i="6"/>
  <c r="P381" i="6"/>
  <c r="P377" i="6"/>
  <c r="P373" i="6"/>
  <c r="P369" i="6"/>
  <c r="P365" i="6"/>
  <c r="P361" i="6"/>
  <c r="P357" i="6"/>
  <c r="P353" i="6"/>
  <c r="P349" i="6"/>
  <c r="P345" i="6"/>
  <c r="P341" i="6"/>
  <c r="P337" i="6"/>
  <c r="P333" i="6"/>
  <c r="P329" i="6"/>
  <c r="P325" i="6"/>
  <c r="P321" i="6"/>
  <c r="P317" i="6"/>
  <c r="P313" i="6"/>
  <c r="P309" i="6"/>
  <c r="P261" i="6"/>
  <c r="P257" i="6"/>
  <c r="P253" i="6"/>
  <c r="P249" i="6"/>
  <c r="P245" i="6"/>
  <c r="P241" i="6"/>
  <c r="P237" i="6"/>
  <c r="P225" i="6"/>
  <c r="P221" i="6"/>
  <c r="P217" i="6"/>
  <c r="P213" i="6"/>
  <c r="P205" i="6"/>
  <c r="P201" i="6"/>
  <c r="P197" i="6"/>
  <c r="P193" i="6"/>
  <c r="P189" i="6"/>
  <c r="P185" i="6"/>
  <c r="P181" i="6"/>
  <c r="P177" i="6"/>
  <c r="P173" i="6"/>
  <c r="P165" i="6"/>
  <c r="P161" i="6"/>
  <c r="P157" i="6"/>
  <c r="P153" i="6"/>
  <c r="N149" i="6"/>
  <c r="P145" i="6"/>
  <c r="P141" i="6"/>
  <c r="P137" i="6"/>
  <c r="P133" i="6"/>
  <c r="P129" i="6"/>
  <c r="P41" i="6"/>
  <c r="P37" i="6"/>
  <c r="P465" i="6" l="1"/>
  <c r="N467" i="6"/>
  <c r="N469" i="6" s="1"/>
  <c r="L469" i="6"/>
  <c r="M469" i="6"/>
  <c r="O469" i="6"/>
  <c r="K469" i="6"/>
  <c r="P467" i="6" l="1"/>
  <c r="P469" i="6" s="1"/>
  <c r="W104" i="3" l="1"/>
  <c r="W63" i="3"/>
  <c r="W21" i="3" l="1"/>
  <c r="W20" i="3"/>
  <c r="K169" i="3" l="1"/>
  <c r="L169" i="3"/>
  <c r="G169" i="3"/>
  <c r="J169" i="3"/>
  <c r="S169" i="3"/>
  <c r="V169" i="3"/>
  <c r="O169" i="3"/>
  <c r="R169" i="3"/>
  <c r="W169" i="3"/>
  <c r="X169" i="3"/>
  <c r="T169" i="3" l="1"/>
</calcChain>
</file>

<file path=xl/sharedStrings.xml><?xml version="1.0" encoding="utf-8"?>
<sst xmlns="http://schemas.openxmlformats.org/spreadsheetml/2006/main" count="3699" uniqueCount="786">
  <si>
    <t>LYONS</t>
  </si>
  <si>
    <t>DACONO</t>
  </si>
  <si>
    <t>MEAD</t>
  </si>
  <si>
    <t>PLATTEVILLE</t>
  </si>
  <si>
    <t>85-C-257.26</t>
  </si>
  <si>
    <t>257-A-3.15</t>
  </si>
  <si>
    <t>City</t>
  </si>
  <si>
    <t>Intersection</t>
  </si>
  <si>
    <t>County</t>
  </si>
  <si>
    <t>Mile Post</t>
  </si>
  <si>
    <t>WELD</t>
  </si>
  <si>
    <t>BOULDER/WELD</t>
  </si>
  <si>
    <t>LARIMER</t>
  </si>
  <si>
    <t>Int.
No.</t>
  </si>
  <si>
    <t>Removals</t>
  </si>
  <si>
    <t>WELLINGTON</t>
  </si>
  <si>
    <t>SH 1 &amp; 6TH STREET</t>
  </si>
  <si>
    <t>1-A-9.79</t>
  </si>
  <si>
    <t>STERLING</t>
  </si>
  <si>
    <t>MAIN STREET &amp; 3RD STREET</t>
  </si>
  <si>
    <t>LOGAN</t>
  </si>
  <si>
    <t>6-J-404.48</t>
  </si>
  <si>
    <t>MAIN STREET &amp; 4TH STREET</t>
  </si>
  <si>
    <t>6-J-404.49</t>
  </si>
  <si>
    <t>3RD STREET &amp; POPLAR STREET</t>
  </si>
  <si>
    <t>6-J-404.57</t>
  </si>
  <si>
    <t>4TH STREET &amp; CHESTNUT STREET</t>
  </si>
  <si>
    <t>6-J-404.67</t>
  </si>
  <si>
    <t>3RD STREET &amp; CHESTNUT STREET</t>
  </si>
  <si>
    <t>6-J-404.68</t>
  </si>
  <si>
    <t>US 6 &amp; RIVERVIEW</t>
  </si>
  <si>
    <t>6-J-406.10</t>
  </si>
  <si>
    <t>HOLYOKE</t>
  </si>
  <si>
    <t>PHILLIPS</t>
  </si>
  <si>
    <t>6-J-454.08</t>
  </si>
  <si>
    <t>FORT COLLINS</t>
  </si>
  <si>
    <t>US 14 &amp; I-25 EAST FRONTAGE ROAD</t>
  </si>
  <si>
    <t>14-C-139.21</t>
  </si>
  <si>
    <t>US 14 &amp; CAMINO DEL MUNDO</t>
  </si>
  <si>
    <t>14-C-139.62</t>
  </si>
  <si>
    <t>US 14 &amp; SH 257 (CR 17)</t>
  </si>
  <si>
    <t>14-C-144.15</t>
  </si>
  <si>
    <t>AULT</t>
  </si>
  <si>
    <t>US 14 &amp; 1ST AVENUE</t>
  </si>
  <si>
    <t>14-C-153.20</t>
  </si>
  <si>
    <t>US 14 &amp; US 85</t>
  </si>
  <si>
    <t>14-C-153.36</t>
  </si>
  <si>
    <t>US 14 &amp; BALLPARK ROAD</t>
  </si>
  <si>
    <t>14-C-235.23</t>
  </si>
  <si>
    <t>14-C-235.61</t>
  </si>
  <si>
    <t>14-C-235.67</t>
  </si>
  <si>
    <t>US 14 &amp; 6TH AVENUE</t>
  </si>
  <si>
    <t>14-C-236.24</t>
  </si>
  <si>
    <t>US 14 &amp; 3RD AVENUE</t>
  </si>
  <si>
    <t>14-C-236.56</t>
  </si>
  <si>
    <t>US 14 &amp; DIVISION AVENUE (5TH STREET)</t>
  </si>
  <si>
    <t>14-C-236.72</t>
  </si>
  <si>
    <t>LIMON</t>
  </si>
  <si>
    <t>LINCOLN</t>
  </si>
  <si>
    <t>24-A-378.15</t>
  </si>
  <si>
    <t>US 24 &amp; US 40</t>
  </si>
  <si>
    <t>BURLINGTON</t>
  </si>
  <si>
    <t>US 24 &amp; LINCOLN STREET</t>
  </si>
  <si>
    <t>KIT CARSON</t>
  </si>
  <si>
    <t>24-A-454.81</t>
  </si>
  <si>
    <t>24-A-455.26</t>
  </si>
  <si>
    <t>24-A-455.63</t>
  </si>
  <si>
    <t>LOVELAND</t>
  </si>
  <si>
    <t>I-25 NORTHBOUND RAMP &amp; SH 402</t>
  </si>
  <si>
    <t>25-A-255.13</t>
  </si>
  <si>
    <t>I-25 SOUTHBOUND RAMP &amp; SH 402</t>
  </si>
  <si>
    <t>25-A-255.46</t>
  </si>
  <si>
    <t>25-A-265.00</t>
  </si>
  <si>
    <t>25-A-265.17</t>
  </si>
  <si>
    <t>I-25  NORTHBOUND RAMP &amp; PROSPECT RD</t>
  </si>
  <si>
    <t>25-A-268.21</t>
  </si>
  <si>
    <t>I-25 SOUTHBOUND RAMP &amp; PROSPECT RD</t>
  </si>
  <si>
    <t>25-A-268.47</t>
  </si>
  <si>
    <t>I-25 WEST FRONTAGE ROAD &amp; PROSPECT RD</t>
  </si>
  <si>
    <t>25-A-268.59</t>
  </si>
  <si>
    <t>KELIM</t>
  </si>
  <si>
    <t>US 34 &amp; U.P.R.R.</t>
  </si>
  <si>
    <t>34-A-97.62</t>
  </si>
  <si>
    <t>WINDSOR</t>
  </si>
  <si>
    <t>US 34 &amp; CR 17</t>
  </si>
  <si>
    <t>34-A-100.82</t>
  </si>
  <si>
    <t>KERSEY</t>
  </si>
  <si>
    <t>US 34 &amp; CR 49</t>
  </si>
  <si>
    <t>34-A-117.25</t>
  </si>
  <si>
    <t>US 34 &amp; SH 37 (1ST STREET)</t>
  </si>
  <si>
    <t>34-A-119.18</t>
  </si>
  <si>
    <t>34-A-121.29</t>
  </si>
  <si>
    <t>FORT MORGAN</t>
  </si>
  <si>
    <t>US 34 &amp; WEST STREET</t>
  </si>
  <si>
    <t>MORGAN</t>
  </si>
  <si>
    <t>34-B-162.52</t>
  </si>
  <si>
    <t>US 34 &amp; MAIN STREET</t>
  </si>
  <si>
    <t>34-B-162.96</t>
  </si>
  <si>
    <t>US 34 &amp; SHERMAN STREET</t>
  </si>
  <si>
    <t>34-B-163.46</t>
  </si>
  <si>
    <t>US 34 &amp; BARLOW ROAD</t>
  </si>
  <si>
    <t>34-B-164.46</t>
  </si>
  <si>
    <t>BRUSH</t>
  </si>
  <si>
    <t>34-B-172.41</t>
  </si>
  <si>
    <t>YUMA</t>
  </si>
  <si>
    <t>34-B-223.03</t>
  </si>
  <si>
    <t>34-B-223.35</t>
  </si>
  <si>
    <t>WRAY</t>
  </si>
  <si>
    <t>34-B-249.92</t>
  </si>
  <si>
    <t>34-B-250.22</t>
  </si>
  <si>
    <t>52-A-86.67</t>
  </si>
  <si>
    <t>52-A-86.99</t>
  </si>
  <si>
    <t>68-A-4.00</t>
  </si>
  <si>
    <t>71-E-175.83</t>
  </si>
  <si>
    <t>LASALLE</t>
  </si>
  <si>
    <t>85-C-262.63</t>
  </si>
  <si>
    <t>GREELEY</t>
  </si>
  <si>
    <t>US 85 &amp; 42ND STREET</t>
  </si>
  <si>
    <t>85-C-264.12</t>
  </si>
  <si>
    <t>EVANS</t>
  </si>
  <si>
    <t>US 85 &amp; 37TH STREET</t>
  </si>
  <si>
    <t>85-C-264.65</t>
  </si>
  <si>
    <t>US 85 &amp; 31ST STREET</t>
  </si>
  <si>
    <t>85-C-265.19</t>
  </si>
  <si>
    <t>EATON</t>
  </si>
  <si>
    <t>US 85 &amp; COLLINS STREET</t>
  </si>
  <si>
    <t>85-C-275.56</t>
  </si>
  <si>
    <t>US 85 &amp; 26TH STREET</t>
  </si>
  <si>
    <t>85-G-0.69</t>
  </si>
  <si>
    <t>138-A-0.55</t>
  </si>
  <si>
    <t>138-A-0.56</t>
  </si>
  <si>
    <t>138-A-0.64</t>
  </si>
  <si>
    <t>257-A-9.56</t>
  </si>
  <si>
    <t>SH 257 &amp; GARDEN DRIVE</t>
  </si>
  <si>
    <t>257-A-10.30</t>
  </si>
  <si>
    <t>257-A-10.59</t>
  </si>
  <si>
    <t>257-A-11.54</t>
  </si>
  <si>
    <t>257-A-14.53</t>
  </si>
  <si>
    <t>SH 392 &amp; 1-25 WEST FRONTAGE ROAD</t>
  </si>
  <si>
    <t>392-A-99.91</t>
  </si>
  <si>
    <t>SH 392 &amp; I-25 SOUTHBOUND RAMP</t>
  </si>
  <si>
    <t>392-A-100.00</t>
  </si>
  <si>
    <t>SH 392 &amp; I-25 NORTHBOUND RAMP</t>
  </si>
  <si>
    <t>392-A-100.07</t>
  </si>
  <si>
    <t>SH 392 &amp; WESTGATE DRIVE</t>
  </si>
  <si>
    <t>392-A-100.16</t>
  </si>
  <si>
    <t>392-A-100.54</t>
  </si>
  <si>
    <t>SH 392 &amp; CR 13</t>
  </si>
  <si>
    <t>LARIMER/WELD</t>
  </si>
  <si>
    <t>392-A-102.53</t>
  </si>
  <si>
    <t>392-A-103.00</t>
  </si>
  <si>
    <t>392-A-103.44</t>
  </si>
  <si>
    <t>392-A-104.00</t>
  </si>
  <si>
    <t>392-A-104.25</t>
  </si>
  <si>
    <t>SH 392 &amp; CR 31</t>
  </si>
  <si>
    <t>392-A-111.55</t>
  </si>
  <si>
    <t>NOTES</t>
  </si>
  <si>
    <t xml:space="preserve">US 34 (8TH STREET) &amp; MAIN STREET </t>
  </si>
  <si>
    <r>
      <t>US 85 &amp; 1ST</t>
    </r>
    <r>
      <rPr>
        <sz val="11"/>
        <color theme="1"/>
        <rFont val="Calibri"/>
        <family val="2"/>
        <scheme val="minor"/>
      </rPr>
      <t xml:space="preserve"> AVENUE</t>
    </r>
  </si>
  <si>
    <t>SH 138 (BROADWAY STREET) &amp; SIDNEY AVENUE</t>
  </si>
  <si>
    <t>SH 138 (BROADWAY STREET) &amp; 2ND STREET</t>
  </si>
  <si>
    <t>FY18 SIGNAL LOCATIONS</t>
  </si>
  <si>
    <t>SH66 &amp; CR 1/COUNTY LINE RD</t>
  </si>
  <si>
    <t>66-B-38.92</t>
  </si>
  <si>
    <t>X</t>
  </si>
  <si>
    <t>SH 52 &amp; CR 7 (AGGREGATE BLVD)</t>
  </si>
  <si>
    <t>52-A-10.188</t>
  </si>
  <si>
    <t>SH 257 &amp; 37TH STREET</t>
  </si>
  <si>
    <t>GILCREST</t>
  </si>
  <si>
    <t>SH 85 &amp; CR 42</t>
  </si>
  <si>
    <t>SH 66 &amp; MAIN STREET</t>
  </si>
  <si>
    <t>66-B-51.236</t>
  </si>
  <si>
    <t>SH 36 &amp; STONE CANYON DRIVE</t>
  </si>
  <si>
    <t>GARDEN CITY</t>
  </si>
  <si>
    <t>US 34 &amp; SH 59 (DETROIT STREET)</t>
  </si>
  <si>
    <t>SH 52 (MAIN STREET) &amp; 7TH AVENUE</t>
  </si>
  <si>
    <t>US 34 (EDISON STREET) &amp; CLAYTON STREET</t>
  </si>
  <si>
    <t>SH 71 (COLORADO AVENUE) &amp; HOWARD STREET</t>
  </si>
  <si>
    <t>US 24 (ROSE STREET) &amp; 14TH STREET</t>
  </si>
  <si>
    <t>US 24 (ROSE STREET) &amp; 18TH STREET</t>
  </si>
  <si>
    <t>I-25 NORTHBOUND RAMP &amp; HARMONY ROAD</t>
  </si>
  <si>
    <t>I-25 SOUTHBOUND RAMP &amp; HARMONY ROAD</t>
  </si>
  <si>
    <t>US 24 (MAIN STREET) &amp; EAST AVENUE</t>
  </si>
  <si>
    <t>US 14 (LOOKOUT ROAD) &amp; WALMART ACCESS</t>
  </si>
  <si>
    <t>US 14 (MAIN STREET) &amp; HAYS AVENUE</t>
  </si>
  <si>
    <t xml:space="preserve">SH 138 (3RD STREET) &amp; SIDNEY AVENUE </t>
  </si>
  <si>
    <t>SH 257 &amp; CR 66 (EASTMAN PARK DRIVE)</t>
  </si>
  <si>
    <t>US 34 (3RD STREET) &amp; US 385 (DEXTER STREET)</t>
  </si>
  <si>
    <t>SH 392 (MAIN STREET) &amp; 9TH STREET</t>
  </si>
  <si>
    <t>SH 257 (HOLLISTER LAKE ROAD/CR 19) &amp; SH 392</t>
  </si>
  <si>
    <t>SH 257 (7th STREET/CR 17) &amp; SH 392 (MAIN STREET)</t>
  </si>
  <si>
    <t>SH 257 (CR 17) &amp; CR 74</t>
  </si>
  <si>
    <t>SH 392 &amp; CR 5/ FAIRGROUNDS AVENUE</t>
  </si>
  <si>
    <t>SH 392 (MAIN STREET) &amp; 17TH STREET</t>
  </si>
  <si>
    <t>SH 392 (MAIN STREET) &amp; 15TH STREET (CR 15)</t>
  </si>
  <si>
    <t>SH 392 (MAIN STREET) &amp; 11TH STREET</t>
  </si>
  <si>
    <t>SH 52 (MAIN STREET) &amp; SH 144 (RIVERVIEW AVE)</t>
  </si>
  <si>
    <t>I-25 WEST FRONTAGE ROAD (PnR) &amp; HARMONY RD</t>
  </si>
  <si>
    <t>US 6 (DENVER ST) &amp; US 385 (INTEROCEAN AVE)</t>
  </si>
  <si>
    <t>State
Highway</t>
  </si>
  <si>
    <t>Intersection Location Information</t>
  </si>
  <si>
    <t>Backplate Tabulation Details</t>
  </si>
  <si>
    <t>3-Section Signal Head</t>
  </si>
  <si>
    <t>4-Section Signal Head</t>
  </si>
  <si>
    <t>5-Section Signal Head</t>
  </si>
  <si>
    <t>SH 7 &amp; US 36</t>
  </si>
  <si>
    <t>BOULDER</t>
  </si>
  <si>
    <t>7-A-33.0</t>
  </si>
  <si>
    <t>SH 7 &amp; 75TH STREET</t>
  </si>
  <si>
    <t>7-C-56.73</t>
  </si>
  <si>
    <t>SH 7 &amp; SH 42</t>
  </si>
  <si>
    <t>7-C-59.23</t>
  </si>
  <si>
    <t>LAFAYETTE</t>
  </si>
  <si>
    <t>SH 7 &amp; US 287</t>
  </si>
  <si>
    <t>7-C-60.68</t>
  </si>
  <si>
    <t>JOHNSTOWN</t>
  </si>
  <si>
    <t>I-25 SOUTHBOUND RAMP &amp; SH 60</t>
  </si>
  <si>
    <t>25-A-252.26</t>
  </si>
  <si>
    <t>I-25 NORTHBOUND RAMP EAST FRONTAGE ROAD &amp; SH 60</t>
  </si>
  <si>
    <t>25-A-252.12</t>
  </si>
  <si>
    <t>MAIN &amp; 4TH AVENUE</t>
  </si>
  <si>
    <t>36-B-20.42</t>
  </si>
  <si>
    <r>
      <t>BROADWAY &amp; 4TH</t>
    </r>
    <r>
      <rPr>
        <sz val="11"/>
        <color theme="1"/>
        <rFont val="Calibri"/>
        <family val="2"/>
        <scheme val="minor"/>
      </rPr>
      <t xml:space="preserve"> AVENUE</t>
    </r>
  </si>
  <si>
    <t>36-B-20.43</t>
  </si>
  <si>
    <t>US 36 &amp; SH 66</t>
  </si>
  <si>
    <t>36-B-21.77</t>
  </si>
  <si>
    <t>LOUISVILLE</t>
  </si>
  <si>
    <t>SH 42 &amp; DAGNY WAY</t>
  </si>
  <si>
    <t>42-A-0.03</t>
  </si>
  <si>
    <t>SH 42 &amp; BASELINE ROAD</t>
  </si>
  <si>
    <t>42-A-1.00</t>
  </si>
  <si>
    <t>SH 42 &amp; PINE STREET</t>
  </si>
  <si>
    <t>42-A-2.64</t>
  </si>
  <si>
    <t>SH 42 &amp; 96TH STREET</t>
  </si>
  <si>
    <t>42-A-3.00</t>
  </si>
  <si>
    <t>SH 52 &amp; SH 119 (IBM)</t>
  </si>
  <si>
    <t>52-A-0.00</t>
  </si>
  <si>
    <t>SH 52 &amp; 79TH STREET</t>
  </si>
  <si>
    <t>52-A-1.20</t>
  </si>
  <si>
    <t>LONGMONT</t>
  </si>
  <si>
    <t>SH 52 &amp; NORTH 95TH STREET</t>
  </si>
  <si>
    <t>52-A-3.20</t>
  </si>
  <si>
    <t>SH 52 &amp; US 287</t>
  </si>
  <si>
    <t>52-A-4.66</t>
  </si>
  <si>
    <t>ERIE</t>
  </si>
  <si>
    <t>SH 52 &amp; COUNTY LINE ROAD</t>
  </si>
  <si>
    <t>52-A-7.19</t>
  </si>
  <si>
    <t>SH 52 &amp; I-25 WEST FRONTAGE ROAD</t>
  </si>
  <si>
    <t>52-A-10.95</t>
  </si>
  <si>
    <t>SH 52 &amp; I-25 SOUTHBOUND RAMP</t>
  </si>
  <si>
    <t>52-A-11.15</t>
  </si>
  <si>
    <t>SH 52 &amp; I-25 NORTHBOUND RAMP</t>
  </si>
  <si>
    <t>52-A-11.21</t>
  </si>
  <si>
    <t>SH 52 &amp; EAST FRONTAGE ROAD</t>
  </si>
  <si>
    <t>52-A-11.50</t>
  </si>
  <si>
    <t>SH 52 &amp; CR 11</t>
  </si>
  <si>
    <t>52-A-12.23</t>
  </si>
  <si>
    <t>SH 52 &amp; FLYING CIRCLE BOULEVARD</t>
  </si>
  <si>
    <t>52-A-12.88</t>
  </si>
  <si>
    <t>SH 52 &amp; COLORADO AVENUE</t>
  </si>
  <si>
    <t>52-A-13.19</t>
  </si>
  <si>
    <t>SH 52 &amp; FREDERICK WAY</t>
  </si>
  <si>
    <t>52-A-13.99</t>
  </si>
  <si>
    <t>FORT LUPTON</t>
  </si>
  <si>
    <t>SH 52 &amp; US 85 SOUTHBOUND RAMP</t>
  </si>
  <si>
    <t>52-A-19.94</t>
  </si>
  <si>
    <t>SH 52 &amp; US 85 NORTHBOUND RAMP</t>
  </si>
  <si>
    <t>52-A-20.01</t>
  </si>
  <si>
    <t>SH 52 &amp; MCKINLEY AVENUE</t>
  </si>
  <si>
    <t>52-A-20.36</t>
  </si>
  <si>
    <t>SH 52 &amp; DENVER AVENUE</t>
  </si>
  <si>
    <t>52-A-20.46</t>
  </si>
  <si>
    <t>SH 52 &amp; ROLLIE AVENUE</t>
  </si>
  <si>
    <t>52-A-20.70</t>
  </si>
  <si>
    <t>BERTHOUD</t>
  </si>
  <si>
    <t>SH 56 &amp; CR 17</t>
  </si>
  <si>
    <t>56-B-3.58</t>
  </si>
  <si>
    <t>SH 56 &amp; 8TH STREET</t>
  </si>
  <si>
    <t>56-B-4.01</t>
  </si>
  <si>
    <t>SH 56 &amp; 4TH STREET</t>
  </si>
  <si>
    <t>56-B-4.30</t>
  </si>
  <si>
    <t>SH 60 &amp; COLORADO BOULEVARD (CR 13)</t>
  </si>
  <si>
    <t>60-B-7.92</t>
  </si>
  <si>
    <t>SH 60 &amp; TELEP AVENUE</t>
  </si>
  <si>
    <t>60-B-8.87</t>
  </si>
  <si>
    <t>SH 60 &amp; PARISH AVENUE</t>
  </si>
  <si>
    <t>60-B-9.77</t>
  </si>
  <si>
    <t>SH 60 &amp; B.N.R.R.</t>
  </si>
  <si>
    <t>60-B-10.02</t>
  </si>
  <si>
    <t>SH 60 &amp; C.R.R.</t>
  </si>
  <si>
    <t>60-B-10.22</t>
  </si>
  <si>
    <t>MILLIKEN</t>
  </si>
  <si>
    <t>SH 60 &amp; SH 257</t>
  </si>
  <si>
    <t>60-B-11.85</t>
  </si>
  <si>
    <t>SH 60 &amp; TWO RIVERS PARKWAY</t>
  </si>
  <si>
    <t>60-B-14.70</t>
  </si>
  <si>
    <t>HYGIENE</t>
  </si>
  <si>
    <t>SH 66 &amp; 75TH SREEET</t>
  </si>
  <si>
    <t>66-B-32.59</t>
  </si>
  <si>
    <t>SH 66 &amp; CR 7</t>
  </si>
  <si>
    <t>66-B-41.93</t>
  </si>
  <si>
    <t>SH 66 &amp; I-25 SOUTHBOUND RAMP</t>
  </si>
  <si>
    <t>66-B-42.71</t>
  </si>
  <si>
    <t>SH 66 &amp; I-25 NORTHBOUND RAMP</t>
  </si>
  <si>
    <t>66-B-43.81</t>
  </si>
  <si>
    <t>SH 66 &amp; CR 9.5 FRONTAGE ROAD</t>
  </si>
  <si>
    <t>66-B-43.42</t>
  </si>
  <si>
    <t>SH 66 &amp; CR 13</t>
  </si>
  <si>
    <t>66-B-44.92</t>
  </si>
  <si>
    <t>SH 66 &amp; US 85</t>
  </si>
  <si>
    <t>66-B-51.39</t>
  </si>
  <si>
    <t>BRIGHTON</t>
  </si>
  <si>
    <t>US 85 &amp; CR 2</t>
  </si>
  <si>
    <t>ADAMS/WELD</t>
  </si>
  <si>
    <t>85-C-236.02</t>
  </si>
  <si>
    <t>WATTENBERG</t>
  </si>
  <si>
    <t>US 85 &amp; CR 6</t>
  </si>
  <si>
    <t>85-C-238.06</t>
  </si>
  <si>
    <t>US 85 &amp; CR 14.5</t>
  </si>
  <si>
    <t>85-C-242.72</t>
  </si>
  <si>
    <t>US 85 &amp; CR 32</t>
  </si>
  <si>
    <t>85-C-251.22</t>
  </si>
  <si>
    <t>GILLCREST</t>
  </si>
  <si>
    <t>US 85 &amp; CR 42</t>
  </si>
  <si>
    <t>US 85 &amp; 9TH STREET</t>
  </si>
  <si>
    <t>85-E-0.54</t>
  </si>
  <si>
    <t>ELDORADO</t>
  </si>
  <si>
    <t>SH 93 &amp; SH 170</t>
  </si>
  <si>
    <t>93-A-13.62</t>
  </si>
  <si>
    <t>SH 119 (NB) &amp; JAY ROAD</t>
  </si>
  <si>
    <t>119-B-46.10</t>
  </si>
  <si>
    <t>SH 119 (SB) &amp; JAY ROAD</t>
  </si>
  <si>
    <t>119-B-46.11</t>
  </si>
  <si>
    <t>SH 119 (NB) &amp; 63RD STREET</t>
  </si>
  <si>
    <t>119-B-47.64</t>
  </si>
  <si>
    <t>SH 119 (SB) &amp; 63RD STREET</t>
  </si>
  <si>
    <t>119-B-47.65</t>
  </si>
  <si>
    <t>NIWOT</t>
  </si>
  <si>
    <t>SH 119 (NB) &amp; NIWOT ROAD</t>
  </si>
  <si>
    <t>119-B-50.64</t>
  </si>
  <si>
    <t>SH 119 (SB) &amp; NIWOT ROAD</t>
  </si>
  <si>
    <t>119-B-50.65</t>
  </si>
  <si>
    <t>SH 119 (SB) &amp; CR 3.5</t>
  </si>
  <si>
    <t>119-C-61.02</t>
  </si>
  <si>
    <t>SH 119 &amp; CR 5.5</t>
  </si>
  <si>
    <t>119-C-61.60</t>
  </si>
  <si>
    <t>SH 119 &amp; CR 7</t>
  </si>
  <si>
    <t>119-C-62.51</t>
  </si>
  <si>
    <t>SH 119 &amp; CR 7.5</t>
  </si>
  <si>
    <t>119-C-63.11</t>
  </si>
  <si>
    <t>SH 119 &amp; TURNER BOULEVARD</t>
  </si>
  <si>
    <t>119-C-63.51</t>
  </si>
  <si>
    <t>SH 119 &amp; I-25 SOUTHBOUND RAMP</t>
  </si>
  <si>
    <t>119-C-63.61</t>
  </si>
  <si>
    <t>SH 119 &amp; I-25 NORTHBOUND RAMP</t>
  </si>
  <si>
    <t>119-C-63.69</t>
  </si>
  <si>
    <t>SH 119 &amp; I-25 EAST FRONTAGE ROAD</t>
  </si>
  <si>
    <t>119-C-63.80</t>
  </si>
  <si>
    <t>SH 257 &amp; CR 54</t>
  </si>
  <si>
    <t>US 287 &amp; DIAMOND CIRCLE</t>
  </si>
  <si>
    <t>287-C-304.31</t>
  </si>
  <si>
    <t>US 287 &amp; ISABELLE ROAD</t>
  </si>
  <si>
    <t>287-C-306.87</t>
  </si>
  <si>
    <t>US 287 &amp; LOOKOUT ROAD</t>
  </si>
  <si>
    <t>287-C-309.37</t>
  </si>
  <si>
    <t>US 287 &amp; NIWOT ROAD</t>
  </si>
  <si>
    <t>287-C-311.42</t>
  </si>
  <si>
    <t>US 287 &amp; SH 56</t>
  </si>
  <si>
    <t>287-C-325.53</t>
  </si>
  <si>
    <t>US 287 &amp; CR 17</t>
  </si>
  <si>
    <t>287-C-328.21</t>
  </si>
  <si>
    <t>-</t>
  </si>
  <si>
    <t>Westbound Approach</t>
  </si>
  <si>
    <t>Southbound Approach</t>
  </si>
  <si>
    <t>Northbound Approach</t>
  </si>
  <si>
    <t>Eastbound Approach</t>
  </si>
  <si>
    <t>DOGHOUSE STYLE</t>
  </si>
  <si>
    <t>D STYLE</t>
  </si>
  <si>
    <t>Added 4 for side of pole back plates</t>
  </si>
  <si>
    <t>- Northbound</t>
  </si>
  <si>
    <t>- Southbound</t>
  </si>
  <si>
    <t>- Eastbound</t>
  </si>
  <si>
    <t>- Westbound</t>
  </si>
  <si>
    <t>D Style</t>
  </si>
  <si>
    <t>SH 7 &amp; MANFORD AVE</t>
  </si>
  <si>
    <t>7-A-0.34</t>
  </si>
  <si>
    <t>7-A-0.00</t>
  </si>
  <si>
    <t>SH 14 &amp; I-25 EAST FRONTAGE ROAD</t>
  </si>
  <si>
    <t>SH 14 &amp; CAMINO DEL MUNDO</t>
  </si>
  <si>
    <t>SH 14 &amp; US 85</t>
  </si>
  <si>
    <t>25-A-277.884</t>
  </si>
  <si>
    <t>34-A-62.24</t>
  </si>
  <si>
    <t>34-A-62.34</t>
  </si>
  <si>
    <t>US 34 &amp; RIVERSIDE DRIVE</t>
  </si>
  <si>
    <t>US 34 &amp; PEDESTRIAN SIGNAL</t>
  </si>
  <si>
    <t>US 34 &amp; US 36</t>
  </si>
  <si>
    <t>34-A-62.45</t>
  </si>
  <si>
    <t>34-A-62.65</t>
  </si>
  <si>
    <t>US 34 &amp; CR 13</t>
  </si>
  <si>
    <t>US 34 &amp; C.R.R. (EAST)</t>
  </si>
  <si>
    <t>US 34 &amp; U.P.R.R. (WEST)</t>
  </si>
  <si>
    <t>34-A-98.836</t>
  </si>
  <si>
    <t>34-A-99.0</t>
  </si>
  <si>
    <t>36-b-21.084</t>
  </si>
  <si>
    <t>US 85 &amp; 1ST STREET</t>
  </si>
  <si>
    <t>LUCERNE</t>
  </si>
  <si>
    <t>US 85 &amp; SH 392</t>
  </si>
  <si>
    <t>US 85 &amp; CR 76</t>
  </si>
  <si>
    <t>85-L-276.617</t>
  </si>
  <si>
    <t>SH 257 &amp; CROSSROADS</t>
  </si>
  <si>
    <t>257-A-7.932</t>
  </si>
  <si>
    <t>SH 392 (MAIN STREET) &amp; CR17 (17TH STREET)</t>
  </si>
  <si>
    <t>SH 1 &amp; NB RAMP</t>
  </si>
  <si>
    <t>1-A-10.025</t>
  </si>
  <si>
    <t>SH 287 &amp; LUCERNE</t>
  </si>
  <si>
    <t>SH 1</t>
  </si>
  <si>
    <t>SH 7</t>
  </si>
  <si>
    <t>SH 14</t>
  </si>
  <si>
    <t>SH 34</t>
  </si>
  <si>
    <t>SH 36</t>
  </si>
  <si>
    <t>SH 42</t>
  </si>
  <si>
    <t>SH 52</t>
  </si>
  <si>
    <t>SH 56</t>
  </si>
  <si>
    <t>SH 60</t>
  </si>
  <si>
    <t>SH 66</t>
  </si>
  <si>
    <t>SH 85</t>
  </si>
  <si>
    <t>SH 93</t>
  </si>
  <si>
    <t>SH 119</t>
  </si>
  <si>
    <t>SH 257</t>
  </si>
  <si>
    <t>SH 287</t>
  </si>
  <si>
    <t>SH 392</t>
  </si>
  <si>
    <t>US 34 &amp; MORAINE</t>
  </si>
  <si>
    <t>Approach
Direction</t>
  </si>
  <si>
    <t>Doghouse
Style</t>
  </si>
  <si>
    <t>LARIMER/
WELD</t>
  </si>
  <si>
    <t>FORT
COLLINS</t>
  </si>
  <si>
    <t>ESTES
PARK</t>
  </si>
  <si>
    <t>SH 60 &amp; COLORADO
BLVD (CR 13)</t>
  </si>
  <si>
    <t>BOULDER/
WELD</t>
  </si>
  <si>
    <t>SH 257 (7th STREET/
CR 17) &amp;
SH 392 (MAIN STREET)</t>
  </si>
  <si>
    <t>SH 257 (HOLLISTER
LAKE ROAD/CR 19)
&amp; SH 392</t>
  </si>
  <si>
    <t>SH 14 &amp;
SH 257 (CR 17)</t>
  </si>
  <si>
    <t>Backplate Removal</t>
  </si>
  <si>
    <t>SH 1 &amp; EAST FRONTAGE ROAD</t>
  </si>
  <si>
    <t>Backplate Tabulation Details - Mast Arm Quantity</t>
  </si>
  <si>
    <t xml:space="preserve">- Mast arm installation only in the Westbound direction </t>
  </si>
  <si>
    <t>- US 85 and Frontage Road indications</t>
  </si>
  <si>
    <t>TOTALS THIS SHEET</t>
  </si>
  <si>
    <t>HARMONY RD &amp;
I-25 WEST FRONTAGE
ROAD (PnR)</t>
  </si>
  <si>
    <t>Yellow Visor</t>
  </si>
  <si>
    <t>Black Visor</t>
  </si>
  <si>
    <t>-Signal head visors  to be black at this intersection</t>
  </si>
  <si>
    <t>1-A-9.89</t>
  </si>
  <si>
    <t>SH 1 &amp; SB RAMP</t>
  </si>
  <si>
    <t xml:space="preserve">PROJECT INSTALLATION TOTALS </t>
  </si>
  <si>
    <t xml:space="preserve">FOR DELIVERY ONLY TO REGION 4 </t>
  </si>
  <si>
    <t>34-A-99.042</t>
  </si>
  <si>
    <t>85-G-0.622</t>
  </si>
  <si>
    <t>CR 13 &amp; C.R.R.  (SOUTH OF US 34 &amp; CR 13)</t>
  </si>
  <si>
    <t>-Northbound direction only</t>
  </si>
  <si>
    <t>SH 25</t>
  </si>
  <si>
    <t>25-A-265.31</t>
  </si>
  <si>
    <t>85-L-272.46</t>
  </si>
  <si>
    <t>85-L-275.56</t>
  </si>
  <si>
    <t>-See General Note #4</t>
  </si>
  <si>
    <t xml:space="preserve">PROJECT PHASE 1 TOTALS </t>
  </si>
  <si>
    <t>ELDORADO SPRINGS</t>
  </si>
  <si>
    <t>-104.9080302529772,40.52307644577618,0</t>
  </si>
  <si>
    <t>#m_ylw-pushpin0</t>
  </si>
  <si>
    <t>relativeToSeaFloor</t>
  </si>
  <si>
    <t>3S: 7
4S: 0
5S (D): 4
5S (Doghouse): 0</t>
  </si>
  <si>
    <t>97 - SH257 &amp; CR74</t>
  </si>
  <si>
    <t>Windsor</t>
  </si>
  <si>
    <t>-104.8891063953392,40.46512035149873,0</t>
  </si>
  <si>
    <t>3S: 6
4S: 0
5S (D): 0
5S (Doghouse): 2</t>
  </si>
  <si>
    <t>93 - SH257 &amp; CR66</t>
  </si>
  <si>
    <t>-104.8885002720155,40.44114386537245,0</t>
  </si>
  <si>
    <t>3S: 5
4S: 0
5S (D): 0
5S (Doghouse): 1</t>
  </si>
  <si>
    <t>92 - SH257 &amp; Crossroads Blvd</t>
  </si>
  <si>
    <t>-104.9446094757406,40.40691520082703,0</t>
  </si>
  <si>
    <t>3S: 9
4S: 0
5S (D): 0
5S (Doghouse): 1</t>
  </si>
  <si>
    <t>26 - US34 &amp; CR13</t>
  </si>
  <si>
    <t>-104.73151796053,40.58241660388059,0</t>
  </si>
  <si>
    <t>3S: 8
4S: 0
5S (D): 0
5S (Doghouse): 0</t>
  </si>
  <si>
    <t>14 - SH14 &amp; US85</t>
  </si>
  <si>
    <t>HWY 85</t>
  </si>
  <si>
    <t>-104.7150443,40.53917060000001,0</t>
  </si>
  <si>
    <t>3S: 6
4S: 2
5S (D): 0
5S (Doghouse): 0</t>
  </si>
  <si>
    <t>75 - US85 &amp; CR76</t>
  </si>
  <si>
    <t>-104.7113340818974,40.52458371191816,0</t>
  </si>
  <si>
    <t>3S: 6
4S: 0
5S (D): 0
5S (Doghouse): 4</t>
  </si>
  <si>
    <t>73 - US85 &amp; Collins St</t>
  </si>
  <si>
    <t>-104.6998967393484,40.48101197550648,0</t>
  </si>
  <si>
    <t>72 - US85 &amp; SH392</t>
  </si>
  <si>
    <t>-104.6906989,40.38458090000001,0</t>
  </si>
  <si>
    <t>3S: 17
4S: 0
5S (D): 0
5S (Doghouse): 0</t>
  </si>
  <si>
    <t>71 - US85 &amp; 31st St</t>
  </si>
  <si>
    <t>-104.6935319039463,40.37736939557399,0</t>
  </si>
  <si>
    <t>3S: 9
4S: 0
5S (D): 0
5S (Doghouse): 0</t>
  </si>
  <si>
    <t>70 - US85 &amp; 37th St</t>
  </si>
  <si>
    <t>-104.7674756818309,40.28988071638043,0</t>
  </si>
  <si>
    <t>68 - US85 &amp; CR42</t>
  </si>
  <si>
    <t>-104.7844537665796,40.27531710589511,0</t>
  </si>
  <si>
    <t>3S: 6
4S: 0
5S (D): 2
5S (Doghouse): 2</t>
  </si>
  <si>
    <t>69 - US85 &amp; 1st St</t>
  </si>
  <si>
    <t>-104.8213087082204,40.21734795079347,0</t>
  </si>
  <si>
    <t>3S: 12
4S: 0
5S (D): 0
5S (Doghouse): 2</t>
  </si>
  <si>
    <t>67 - US85 &amp; CR32</t>
  </si>
  <si>
    <t>-104.8206840922437,40.20660298915224,0</t>
  </si>
  <si>
    <t>3S: 8
4S: 0
5S (D): 0
5S (Doghouse): 1</t>
  </si>
  <si>
    <t>66 - SH66 &amp; US85</t>
  </si>
  <si>
    <t>-104.6877266759678,40.39588482468933,0</t>
  </si>
  <si>
    <t>#m_ylw-pushpin</t>
  </si>
  <si>
    <t>3S: 6
4S: 3
5S (D):0
5S (Doghouse): 0</t>
  </si>
  <si>
    <t>Int 74 - US85 &amp; 26th St</t>
  </si>
  <si>
    <t>-105.2715843757845,40.22407009994405,0</t>
  </si>
  <si>
    <t>3S: 3
4S: 0
5S (D): 0
5S (Doghouse): 1</t>
  </si>
  <si>
    <t>7 - SH7 &amp; US 36 Lyons</t>
  </si>
  <si>
    <t>Lyons</t>
  </si>
  <si>
    <t>-105.2699187435999,40.22402947993421,0</t>
  </si>
  <si>
    <t>3S:6
4S: 0
5S (D): 0
5S (Doghouse): 0</t>
  </si>
  <si>
    <t>31 - Broadway &amp; 4th Ave</t>
  </si>
  <si>
    <t>-105.2699014939656,40.22466342664263,0</t>
  </si>
  <si>
    <t>3S: 7
4S: 0
5S (D): 0
5S (Doghouse): 0</t>
  </si>
  <si>
    <t>30 - Main &amp; 4th Ave</t>
  </si>
  <si>
    <t>-105.2572140061764,40.21657140816796,0</t>
  </si>
  <si>
    <t>32 - SH36 &amp; Stone Canyon Dr</t>
  </si>
  <si>
    <t>-105.1780238989864,40.20325879881043,0</t>
  </si>
  <si>
    <t>3S: 8
4S: 0
5S (D): 0
5S (Doghouse): 2</t>
  </si>
  <si>
    <t>61 - SH66 &amp; 75th St</t>
  </si>
  <si>
    <t>-105.1314764714682,40.08732850961479,0</t>
  </si>
  <si>
    <t>3S: 4
4S: 0
5S (D): 0
5S (Doghouse): 4</t>
  </si>
  <si>
    <t>39 - SH52 &amp; N 95th St</t>
  </si>
  <si>
    <t>Niwot - East</t>
  </si>
  <si>
    <t>-105.1028762037187,40.10234569227509,0</t>
  </si>
  <si>
    <t>3S: 6
4S: 0
5S (D): 1
5S (Doghouse): 0</t>
  </si>
  <si>
    <t>102 - US287 &amp; Niwot Rd</t>
  </si>
  <si>
    <t>-105.1027417174969,40.08743540044847,0</t>
  </si>
  <si>
    <t>3S: 8
4S: 0
5S (D): 4
5S (Doghouse): 0</t>
  </si>
  <si>
    <t>40 - SH52 &amp; US287</t>
  </si>
  <si>
    <t>-105.1024553909269,40.07289335309399,0</t>
  </si>
  <si>
    <t>3S: 8
4S: 0
5S (D): 2
5S (Doghouse): 0</t>
  </si>
  <si>
    <t>101 - US287 &amp; Lookout Rd</t>
  </si>
  <si>
    <t>-105.0554546432146,40.08752055599438,0</t>
  </si>
  <si>
    <t>3S: 4
4S: 0
5S (D): 4
5S (Doghouse): 0</t>
  </si>
  <si>
    <t>41 - SH52 &amp; County Line Rd</t>
  </si>
  <si>
    <t>-105.2325833827929,40.05113566380047,0</t>
  </si>
  <si>
    <t>77 - SH119 (NB) &amp; Jay Rd</t>
  </si>
  <si>
    <t>Niwot</t>
  </si>
  <si>
    <t>-105.2345774661281,40.05109346730961,0</t>
  </si>
  <si>
    <t>3S: 9
4S: 1
5S (D): 0
5S (Doghouse): 0</t>
  </si>
  <si>
    <t>78 - SH119 (SB) &amp; Jay Rd</t>
  </si>
  <si>
    <t>-105.2067607737983,40.07376620323323,0</t>
  </si>
  <si>
    <t>79 - SH119 (NB) &amp; 63rd St</t>
  </si>
  <si>
    <t>-105.2068572594966,40.0751632849905,0</t>
  </si>
  <si>
    <t>3S: 10
4S: 0
5S (D): 0
5S (Doghouse): 0</t>
  </si>
  <si>
    <t>80 - SH119 (SB) &amp; 63rd St</t>
  </si>
  <si>
    <t>-105.1903920965316,40.08894463099305,0</t>
  </si>
  <si>
    <t>3S: 9
4S: 2
5S (D): 0
5S (Doghouse): 0</t>
  </si>
  <si>
    <t>37 - SH52 &amp; SH119 (IBM)</t>
  </si>
  <si>
    <t>-105.1690720019895,40.08705365102288,0</t>
  </si>
  <si>
    <t>38 - SH52 &amp; 79th St</t>
  </si>
  <si>
    <t>-105.177925480859,40.10167781135939,0</t>
  </si>
  <si>
    <t>82 - SH 119 (SB) &amp; Niwot Rd</t>
  </si>
  <si>
    <t>-105.1760368792053,40.10170394561973,0</t>
  </si>
  <si>
    <t>3S: 7
4S: 0
5S (D): 0
5S (Doghouse): 1</t>
  </si>
  <si>
    <t>81 - SH119 (NB) &amp; Niwot Rd</t>
  </si>
  <si>
    <t>-105.2320019259084,39.95362020966111,0</t>
  </si>
  <si>
    <t>76 - SH93 &amp; SH170</t>
  </si>
  <si>
    <t>Louisville</t>
  </si>
  <si>
    <t>-105.1779873489173,40.01467625545587,0</t>
  </si>
  <si>
    <t>3S: 10
4S: 0
5S (D): 0
5S (Doghouse): 2</t>
  </si>
  <si>
    <t>8 - SH7 &amp; 75th St</t>
  </si>
  <si>
    <t>-105.1270513045815,39.97243352185223,0</t>
  </si>
  <si>
    <t>3S: 7
4S: 0
5S (D): 0
5S (Doghouse):</t>
  </si>
  <si>
    <t>36 - SH42 &amp; 96th St</t>
  </si>
  <si>
    <t>-105.131025703974,40.00013164920961,0</t>
  </si>
  <si>
    <t>3S: 16
4S: 0
5S (D): 0
5S (Doghouse): 0</t>
  </si>
  <si>
    <t>35 - SH42 &amp; Baseline Rd</t>
  </si>
  <si>
    <t>-105.1028635106663,40.0103757842537,0</t>
  </si>
  <si>
    <t>3S: 12
4S: 0
5S (D): 0
5S (Doghouse): 0</t>
  </si>
  <si>
    <t>99 - US287 &amp; Diamond Circle</t>
  </si>
  <si>
    <t>-105.1028548980065,40.00015115461289,0</t>
  </si>
  <si>
    <t>10 - SH7 &amp; US287</t>
  </si>
  <si>
    <t>-105.1029690808211,40.0365997977057,0</t>
  </si>
  <si>
    <t>3S: 6
4S: 0
5S (D): 4
5S (Doghouse): 0</t>
  </si>
  <si>
    <t>100 - US287 &amp; Isabelle Rd</t>
  </si>
  <si>
    <t>-105.1311224915143,40.01468167780489,0</t>
  </si>
  <si>
    <t>Int 9 - SH7 &amp; SH 42</t>
  </si>
  <si>
    <t>-105.1311898830288,40.01266484769656,0</t>
  </si>
  <si>
    <t>Int 34 - SH42 &amp; Dagny Way</t>
  </si>
  <si>
    <t>-104.9988992477096,40.0875454134909,0</t>
  </si>
  <si>
    <t>3S: 6
4S: 0
5S (D): 0
5S (Doghouse): 3</t>
  </si>
  <si>
    <t>42 - SH52 &amp; CR7</t>
  </si>
  <si>
    <t>Frederick</t>
  </si>
  <si>
    <t>-104.9844132488176,40.0875510502187,0</t>
  </si>
  <si>
    <t>3S: 9
4S: 0
5S (D): 2
5S (Doghouse): 0</t>
  </si>
  <si>
    <t>43 - SH52 &amp; I-25 W Frontage Rd</t>
  </si>
  <si>
    <t>-104.9820935533923,40.08766376549926,0</t>
  </si>
  <si>
    <t>44 - SH52 &amp; I-25 SB Ramp</t>
  </si>
  <si>
    <t>-104.9784170899482,40.08766076857213,0</t>
  </si>
  <si>
    <t>3S: 7
4S: 0
5S (D): 1
5S (Doghouse): 0</t>
  </si>
  <si>
    <t>45 - SH52 &amp; I-25 NB Ramp</t>
  </si>
  <si>
    <t>-104.975214418673,40.08764900744697,0</t>
  </si>
  <si>
    <t>46 - SH52 &amp; E Frontage Rd</t>
  </si>
  <si>
    <t>-104.9612267661947,40.08773137517263,0</t>
  </si>
  <si>
    <t>47 - SH52 &amp; CR11</t>
  </si>
  <si>
    <t>-104.9493901957108,40.08769390012296,0</t>
  </si>
  <si>
    <t>48 - SH52 &amp; Flying Circle Boulevard</t>
  </si>
  <si>
    <t>-104.9420948585011,40.08790859818244,0</t>
  </si>
  <si>
    <t>49 - SH52 &amp; Colorado Ave</t>
  </si>
  <si>
    <t>-104.9301936087995,40.08776089443195,0</t>
  </si>
  <si>
    <t>50 - SH52 &amp; Frederick Way</t>
  </si>
  <si>
    <t>-105.0271294033851,40.1608999227248,0</t>
  </si>
  <si>
    <t>83 - SH119 (SB) &amp; CR 3.5</t>
  </si>
  <si>
    <t>HWY119 - East of Longmont</t>
  </si>
  <si>
    <t>-105.0133295442478,40.16051446294723,0</t>
  </si>
  <si>
    <t>3S: 6
4S: 1
5S (D): 0
5S (Doghouse): 0</t>
  </si>
  <si>
    <t>84 - SH119 &amp; CR5.5</t>
  </si>
  <si>
    <t>-104.998498070244,40.16063810331929,0</t>
  </si>
  <si>
    <t>85 - SH119 &amp; CR7</t>
  </si>
  <si>
    <t>-104.9889981366979,40.16062788443137,0</t>
  </si>
  <si>
    <t>3S: 6
4S: 0
5S (D): 0
5S (Doghouse): 1</t>
  </si>
  <si>
    <t>86 - SH119 &amp; CR7.5</t>
  </si>
  <si>
    <t>-104.9811445331655,40.16054951137635,0</t>
  </si>
  <si>
    <t>3S: 8
4S: 0
5S (D): 1
5S (Doghouse): 0</t>
  </si>
  <si>
    <t>87 - SH119 &amp; Turner Blvd</t>
  </si>
  <si>
    <t>-104.9797713855766,40.16064958215284,0</t>
  </si>
  <si>
    <t>3S: 9
4S: 0
5S (D): 1
5S (Doghouse): 0</t>
  </si>
  <si>
    <t>88 - SH119 &amp; I-25 SB Ramp</t>
  </si>
  <si>
    <t>-104.9776040556925,40.16066793501965,0</t>
  </si>
  <si>
    <t>89 - SH119 &amp; I-25 NB Ramp</t>
  </si>
  <si>
    <t>-104.9754476286582,40.1606425819989,0</t>
  </si>
  <si>
    <t>90 - SH119 &amp; I-25 E Frontage Rd</t>
  </si>
  <si>
    <t>-104.9811977291279,40.20416503489343,0</t>
  </si>
  <si>
    <t>62 - SH66 &amp; I-25 SB Ramp</t>
  </si>
  <si>
    <t>Mead</t>
  </si>
  <si>
    <t>-104.9789547980527,40.20418210128038,0</t>
  </si>
  <si>
    <t>63 - SH66 &amp; I-25 NB Ramp</t>
  </si>
  <si>
    <t>-104.970078420546,40.20431112747887,0</t>
  </si>
  <si>
    <t>3S: 6
4S: 0
5S (D): 3
5S (Doghouse): 0</t>
  </si>
  <si>
    <t>64 - SH66 &amp; CR 9.5 Frontage Rd</t>
  </si>
  <si>
    <t>-104.9418171565572,40.20455243614479,0</t>
  </si>
  <si>
    <t>65 - SH66 &amp; CR13</t>
  </si>
  <si>
    <t>-104.9417727264383,40.33565400703577,0</t>
  </si>
  <si>
    <t>3S: 7
4S: 0
5S (D): 2
5S (Doghouse): 0</t>
  </si>
  <si>
    <t>54 - SH60 &amp; Colorado Blvd</t>
  </si>
  <si>
    <t>Johnstown</t>
  </si>
  <si>
    <t>-104.9237037041595,40.3347853442264,0</t>
  </si>
  <si>
    <t>3S: 7
4S: 0
5S (D): 0
5S (Doghouse): 3</t>
  </si>
  <si>
    <t>55 - SH60 &amp; Telep Ave</t>
  </si>
  <si>
    <t>-104.9061488909325,40.33449675687422,0</t>
  </si>
  <si>
    <t>3S: 5
4S: 0
5S (D): 0
5S (Doghouse): 4</t>
  </si>
  <si>
    <t>56 - SH60 &amp; Parish Ave</t>
  </si>
  <si>
    <t>-104.8676384628255,40.33253726678819,0</t>
  </si>
  <si>
    <t>59 - SH60 &amp; SH257</t>
  </si>
  <si>
    <t>-104.8698215477784,40.37790569530513,0</t>
  </si>
  <si>
    <t>91 - SH257 &amp; CR54</t>
  </si>
  <si>
    <t>-105.1062604,40.30519839999999,0</t>
  </si>
  <si>
    <t>103 - US287 &amp; SH56</t>
  </si>
  <si>
    <t>Berthoud</t>
  </si>
  <si>
    <t>-105.0933289022836,40.3052438117538,0</t>
  </si>
  <si>
    <t>51 - SH56 &amp; CR17</t>
  </si>
  <si>
    <t>-105.0851333546153,40.30513132418216,0</t>
  </si>
  <si>
    <t>52 - SH56 &amp; 8th St</t>
  </si>
  <si>
    <t>-105.0797564065615,40.30518064031367,0</t>
  </si>
  <si>
    <t>53 - SH56 &amp; 4th St</t>
  </si>
  <si>
    <t>-105.0933893,40.33593150000002,0</t>
  </si>
  <si>
    <t>3S: 11
4S: 0
5S (D): 0
5S (Doghouse): 0</t>
  </si>
  <si>
    <t>104 - US287 &amp; CR17</t>
  </si>
  <si>
    <t>-105.0969033434468,40.4072567559003,0</t>
  </si>
  <si>
    <t>29 - US34 &amp; CR17</t>
  </si>
  <si>
    <t>-105.0582728439175,40.48003273962423,0</t>
  </si>
  <si>
    <t>112 - SH392 &amp; CR13</t>
  </si>
  <si>
    <t>-104.9944933096003,40.47943667312351,0</t>
  </si>
  <si>
    <t>107 - SH392 &amp; I-25 W Frontage Rd</t>
  </si>
  <si>
    <t>-104.9924708761328,40.47938391189471,0</t>
  </si>
  <si>
    <t>108 SH392 &amp; I-25 SB Ramp</t>
  </si>
  <si>
    <t>-104.9907098726943,40.47939682524812,0</t>
  </si>
  <si>
    <t>109 - SH392 &amp; I-25 NB Ramp</t>
  </si>
  <si>
    <t>-104.9820274651736,40.47951828706711,0</t>
  </si>
  <si>
    <t>111 - SH392 &amp; CR5</t>
  </si>
  <si>
    <t>-104.9885612614111,40.47949353217963,0</t>
  </si>
  <si>
    <t>3S: 6
4S: 0
5S (D): 3
5S (Doghouse): 1</t>
  </si>
  <si>
    <t>110 - SH392 &amp; Westgate Dr</t>
  </si>
  <si>
    <t>-104.9346891456327,40.47940267272587,0</t>
  </si>
  <si>
    <t>3S: 7
4S: 0
5S (D): 0
5S (Doghouse): 4</t>
  </si>
  <si>
    <t>113 - SH392 &amp; CR17</t>
  </si>
  <si>
    <t>-104.926486835523,40.47943138248498,0</t>
  </si>
  <si>
    <t>114 - SH392 &amp; CR15</t>
  </si>
  <si>
    <t>-104.9169120252972,40.47970930673738,0</t>
  </si>
  <si>
    <t>115 - SH392 &amp; 11th St</t>
  </si>
  <si>
    <t>-104.9111513343187,40.47988402976512,0</t>
  </si>
  <si>
    <t>3S: 6
4S: 0
5S (D): 0
5S (Doghouse): 0</t>
  </si>
  <si>
    <t>116 - SH392 &amp; 9th St</t>
  </si>
  <si>
    <t>-104.9076742129291,40.4799830956502,0</t>
  </si>
  <si>
    <t>96 - SH257 (7th St) &amp; SH392</t>
  </si>
  <si>
    <t>-104.8890414062622,40.47971682005072,0</t>
  </si>
  <si>
    <t>3S: 6
4S: 0
5S (D): 1
5S (Doghouse): 3</t>
  </si>
  <si>
    <t>95 - Hollister Lake Rd &amp; SH392</t>
  </si>
  <si>
    <t>-104.773347052247,40.48112282047493,0</t>
  </si>
  <si>
    <t>117 - SH392 &amp; CR31</t>
  </si>
  <si>
    <t>-104.9969923048177,40.5811253745022,0</t>
  </si>
  <si>
    <t>3S: 7
4S: 0
5S (D): 0
5S (Doghouse): 2</t>
  </si>
  <si>
    <t>11 - SH14 &amp; I-25 E Frontage Rd</t>
  </si>
  <si>
    <t>Fort Collins</t>
  </si>
  <si>
    <t>-104.9894803251337,40.58110758438211,0</t>
  </si>
  <si>
    <t>12 - SH14 &amp; Camino Del Mundo</t>
  </si>
  <si>
    <t>-105.0060652307852,40.56661316359841,0</t>
  </si>
  <si>
    <t>20 - I-25 W Frontage Rd &amp; Prospect Rd</t>
  </si>
  <si>
    <t>-105.0024109882006,40.56655747021798,0</t>
  </si>
  <si>
    <t>19 - I-25 SB Ramp &amp; Prospect Rd</t>
  </si>
  <si>
    <t>-105.0003731653499,40.56652772084765,0</t>
  </si>
  <si>
    <t>18 - I-25 NB Ramp &amp; Prospect Rd</t>
  </si>
  <si>
    <t>-104.9077328490486,40.5815121066623,0</t>
  </si>
  <si>
    <t>13 - SH14 &amp; SH257 (CR17)</t>
  </si>
  <si>
    <t>-104.9914927670293,40.52327320877087,0</t>
  </si>
  <si>
    <t>17 - I-25 NB Ramp &amp; Harmony Rd</t>
  </si>
  <si>
    <t>-104.9934913315035,40.52327162849107,0</t>
  </si>
  <si>
    <t>16 - I-25 SB Ramp &amp; Harmony Rd</t>
  </si>
  <si>
    <t>-105.5168405781935,40.37808285840882,0</t>
  </si>
  <si>
    <t>3S: 5
4S: 2
5S (D): 0
5S (Doghouse): 2</t>
  </si>
  <si>
    <t>24 - US34 &amp; US36</t>
  </si>
  <si>
    <t>Estes Park</t>
  </si>
  <si>
    <t>-105.509675338717,40.37587469928243,0</t>
  </si>
  <si>
    <t>5 - SH7 &amp; US36</t>
  </si>
  <si>
    <t>-105.506637224102,40.37199169728216,0</t>
  </si>
  <si>
    <t>3S: 10
4S: 0
5S (D): 1
5S (Doghouse): 0</t>
  </si>
  <si>
    <t>6 - SH7 &amp; Manford Ave</t>
  </si>
  <si>
    <t>-105.0003529007387,40.70390702129825,0</t>
  </si>
  <si>
    <t>1 - SH1 &amp; 6th Street</t>
  </si>
  <si>
    <t>Wellington</t>
  </si>
  <si>
    <t>-104.998564506392,40.70393136854129,0</t>
  </si>
  <si>
    <t>3S: 5
4S: 0
5S (D): 1
5S (Doghouse): 0</t>
  </si>
  <si>
    <t>2 - SH 1 &amp; SB Ramp</t>
  </si>
  <si>
    <t>-104.9965402632243,40.70391169827828,0</t>
  </si>
  <si>
    <t>3 - SH 1 &amp; NB Ramp</t>
  </si>
  <si>
    <t>-104.9958979438081,40.70393208674574,0</t>
  </si>
  <si>
    <t>4 - SH1 &amp; East Frontage Rd</t>
  </si>
  <si>
    <t>#s_ylw-pushpin_hl1</t>
  </si>
  <si>
    <t>highlight</t>
  </si>
  <si>
    <t>m_ylw-pushpin0</t>
  </si>
  <si>
    <t>#s_ylw-pushpin</t>
  </si>
  <si>
    <t>normal</t>
  </si>
  <si>
    <t>#s_ylw-pushpin_hl</t>
  </si>
  <si>
    <t>m_ylw-pushpin</t>
  </si>
  <si>
    <t>#s_ylw-pushpin0</t>
  </si>
  <si>
    <t>pixels</t>
  </si>
  <si>
    <t>http://maps.google.com/mapfiles/kml/pushpin/ylw-pushpin.png</t>
  </si>
  <si>
    <t>s_ylw-pushpin_hl</t>
  </si>
  <si>
    <t>s_ylw-pushpin0</t>
  </si>
  <si>
    <t>00ffffff</t>
  </si>
  <si>
    <t>s_ylw-pushpin</t>
  </si>
  <si>
    <t>s_ylw-pushpin_hl1</t>
  </si>
  <si>
    <t>My Places.kmz</t>
  </si>
  <si>
    <t>ns1:coordinates</t>
  </si>
  <si>
    <t>ns2:drawOrder</t>
  </si>
  <si>
    <t>ns1:styleUrl8</t>
  </si>
  <si>
    <t>ns2:altitudeMode</t>
  </si>
  <si>
    <t>ns1:range</t>
  </si>
  <si>
    <t>ns1:tilt</t>
  </si>
  <si>
    <t>ns1:heading</t>
  </si>
  <si>
    <t>ns1:altitude</t>
  </si>
  <si>
    <t>ns1:latitude</t>
  </si>
  <si>
    <t>ns1:longitude</t>
  </si>
  <si>
    <t>ns1:description</t>
  </si>
  <si>
    <t>ns1:open7</t>
  </si>
  <si>
    <t>ns1:visibility6</t>
  </si>
  <si>
    <t>ns1:name5</t>
  </si>
  <si>
    <t>ns1:visibility4</t>
  </si>
  <si>
    <t>ns1:name3</t>
  </si>
  <si>
    <t>ns1:styleUrl</t>
  </si>
  <si>
    <t>ns1:key</t>
  </si>
  <si>
    <t>id2</t>
  </si>
  <si>
    <t>ns1:color</t>
  </si>
  <si>
    <t>yunits</t>
  </si>
  <si>
    <t>xunits</t>
  </si>
  <si>
    <t>y</t>
  </si>
  <si>
    <t>x</t>
  </si>
  <si>
    <t>ns1:href</t>
  </si>
  <si>
    <t>ns1:scale</t>
  </si>
  <si>
    <t>id</t>
  </si>
  <si>
    <t>ns1:open</t>
  </si>
  <si>
    <t>ns1:visibility</t>
  </si>
  <si>
    <t>ns1:name</t>
  </si>
  <si>
    <t>5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</si>
</sst>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3" fillId="4" borderId="0" xfId="0" applyFont="1" applyFill="1"/>
    <xf numFmtId="0" fontId="3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0" xfId="0" quotePrefix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4" xfId="0" quotePrefix="1" applyFont="1" applyFill="1" applyBorder="1" applyAlignment="1">
      <alignment horizontal="center"/>
    </xf>
    <xf numFmtId="0" fontId="0" fillId="0" borderId="4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Fill="1" applyBorder="1"/>
    <xf numFmtId="0" fontId="0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/>
    </xf>
    <xf numFmtId="0" fontId="3" fillId="0" borderId="20" xfId="0" quotePrefix="1" applyFont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38" xfId="0" quotePrefix="1" applyFont="1" applyFill="1" applyBorder="1" applyAlignment="1">
      <alignment horizontal="center" vertical="center" wrapText="1"/>
    </xf>
    <xf numFmtId="0" fontId="3" fillId="0" borderId="15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20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quotePrefix="1" applyFont="1" applyFill="1" applyBorder="1" applyAlignment="1">
      <alignment horizontal="center" vertical="center" wrapText="1"/>
    </xf>
    <xf numFmtId="0" fontId="3" fillId="0" borderId="35" xfId="0" quotePrefix="1" applyFont="1" applyFill="1" applyBorder="1" applyAlignment="1">
      <alignment horizontal="center" vertical="center" wrapText="1"/>
    </xf>
    <xf numFmtId="0" fontId="3" fillId="0" borderId="44" xfId="0" quotePrefix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quotePrefix="1" applyFont="1" applyFill="1" applyBorder="1" applyAlignment="1">
      <alignment horizontal="center" vertical="center" wrapText="1"/>
    </xf>
    <xf numFmtId="0" fontId="3" fillId="0" borderId="53" xfId="0" quotePrefix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57" xfId="0" quotePrefix="1" applyFont="1" applyFill="1" applyBorder="1" applyAlignment="1">
      <alignment horizontal="center" vertical="center" wrapText="1"/>
    </xf>
    <xf numFmtId="0" fontId="0" fillId="0" borderId="21" xfId="0" quotePrefix="1" applyFont="1" applyFill="1" applyBorder="1" applyAlignment="1">
      <alignment horizontal="center" vertical="center" wrapText="1"/>
    </xf>
    <xf numFmtId="0" fontId="0" fillId="0" borderId="34" xfId="0" quotePrefix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left" vertical="center" wrapText="1"/>
    </xf>
    <xf numFmtId="0" fontId="0" fillId="5" borderId="57" xfId="0" quotePrefix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quotePrefix="1" applyFont="1" applyFill="1" applyBorder="1" applyAlignment="1">
      <alignment horizontal="center" vertical="center" wrapText="1"/>
    </xf>
    <xf numFmtId="0" fontId="3" fillId="5" borderId="15" xfId="0" quotePrefix="1" applyFont="1" applyFill="1" applyBorder="1" applyAlignment="1">
      <alignment horizontal="center" vertical="center" wrapText="1"/>
    </xf>
    <xf numFmtId="0" fontId="3" fillId="5" borderId="38" xfId="0" quotePrefix="1" applyFont="1" applyFill="1" applyBorder="1" applyAlignment="1">
      <alignment horizontal="center" vertical="center" wrapText="1"/>
    </xf>
    <xf numFmtId="0" fontId="0" fillId="5" borderId="21" xfId="0" quotePrefix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3" fillId="5" borderId="20" xfId="0" quotePrefix="1" applyFont="1" applyFill="1" applyBorder="1" applyAlignment="1">
      <alignment horizontal="center" vertical="center" wrapText="1"/>
    </xf>
    <xf numFmtId="0" fontId="0" fillId="5" borderId="43" xfId="0" quotePrefix="1" applyFont="1" applyFill="1" applyBorder="1" applyAlignment="1">
      <alignment horizontal="center" vertical="center" wrapText="1"/>
    </xf>
    <xf numFmtId="0" fontId="3" fillId="5" borderId="25" xfId="0" quotePrefix="1" applyFont="1" applyFill="1" applyBorder="1" applyAlignment="1">
      <alignment horizontal="center" vertical="center" wrapText="1"/>
    </xf>
    <xf numFmtId="0" fontId="3" fillId="5" borderId="44" xfId="0" quotePrefix="1" applyFont="1" applyFill="1" applyBorder="1" applyAlignment="1">
      <alignment horizontal="center" vertical="center" wrapText="1"/>
    </xf>
    <xf numFmtId="0" fontId="3" fillId="5" borderId="35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2" xfId="0" quotePrefix="1" applyFont="1" applyFill="1" applyBorder="1" applyAlignment="1">
      <alignment horizontal="center" vertical="center" wrapText="1"/>
    </xf>
    <xf numFmtId="0" fontId="3" fillId="5" borderId="53" xfId="0" quotePrefix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0" fillId="5" borderId="52" xfId="0" quotePrefix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quotePrefix="1" applyFont="1" applyFill="1" applyBorder="1" applyAlignment="1">
      <alignment horizontal="center" vertical="center" wrapText="1"/>
    </xf>
    <xf numFmtId="0" fontId="3" fillId="5" borderId="14" xfId="0" quotePrefix="1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5" borderId="33" xfId="0" quotePrefix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0" fillId="5" borderId="34" xfId="0" quotePrefix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20" xfId="0" quotePrefix="1" applyFont="1" applyFill="1" applyBorder="1" applyAlignment="1">
      <alignment horizontal="left" vertical="center" wrapText="1" indent="1"/>
    </xf>
    <xf numFmtId="0" fontId="2" fillId="5" borderId="25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5" borderId="19" xfId="0" quotePrefix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quotePrefix="1" applyFont="1" applyFill="1" applyBorder="1" applyAlignment="1">
      <alignment horizontal="center" vertical="center" wrapText="1"/>
    </xf>
    <xf numFmtId="0" fontId="0" fillId="5" borderId="15" xfId="0" quotePrefix="1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1" xfId="0" quotePrefix="1" applyFont="1" applyFill="1" applyBorder="1" applyAlignment="1">
      <alignment horizontal="center" vertical="center" wrapText="1"/>
    </xf>
    <xf numFmtId="0" fontId="0" fillId="5" borderId="5" xfId="0" quotePrefix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5" xfId="0" quotePrefix="1" applyFont="1" applyFill="1" applyBorder="1" applyAlignment="1">
      <alignment horizontal="center" vertical="center" wrapText="1"/>
    </xf>
    <xf numFmtId="0" fontId="0" fillId="5" borderId="44" xfId="0" quotePrefix="1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6" fillId="5" borderId="57" xfId="0" quotePrefix="1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2" xfId="0" quotePrefix="1" applyFont="1" applyFill="1" applyBorder="1" applyAlignment="1">
      <alignment horizontal="center" vertical="center" wrapText="1"/>
    </xf>
    <xf numFmtId="0" fontId="6" fillId="5" borderId="53" xfId="0" quotePrefix="1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1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5" xfId="0" quotePrefix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34" xfId="0" quotePrefix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5" xfId="0" quotePrefix="1" applyFont="1" applyFill="1" applyBorder="1" applyAlignment="1">
      <alignment horizontal="center" vertical="center" wrapText="1"/>
    </xf>
    <xf numFmtId="0" fontId="6" fillId="5" borderId="44" xfId="0" quotePrefix="1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" vertical="center" wrapText="1"/>
    </xf>
    <xf numFmtId="0" fontId="6" fillId="5" borderId="15" xfId="0" quotePrefix="1" applyFont="1" applyFill="1" applyBorder="1" applyAlignment="1">
      <alignment horizontal="center" vertical="center" wrapText="1"/>
    </xf>
    <xf numFmtId="0" fontId="6" fillId="5" borderId="38" xfId="0" quotePrefix="1" applyFont="1" applyFill="1" applyBorder="1" applyAlignment="1">
      <alignment horizontal="center" vertical="center" wrapText="1"/>
    </xf>
    <xf numFmtId="0" fontId="6" fillId="5" borderId="20" xfId="0" quotePrefix="1" applyFont="1" applyFill="1" applyBorder="1" applyAlignment="1">
      <alignment horizontal="center" vertical="center" wrapText="1"/>
    </xf>
    <xf numFmtId="0" fontId="6" fillId="5" borderId="35" xfId="0" quotePrefix="1" applyFont="1" applyFill="1" applyBorder="1" applyAlignment="1">
      <alignment horizontal="center" vertical="center" wrapText="1"/>
    </xf>
    <xf numFmtId="0" fontId="7" fillId="5" borderId="36" xfId="0" quotePrefix="1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41" xfId="0" quotePrefix="1" applyFont="1" applyFill="1" applyBorder="1" applyAlignment="1">
      <alignment horizontal="center" vertical="center" wrapText="1"/>
    </xf>
    <xf numFmtId="0" fontId="0" fillId="5" borderId="27" xfId="0" quotePrefix="1" applyFont="1" applyFill="1" applyBorder="1" applyAlignment="1">
      <alignment horizontal="center" vertical="center" wrapText="1"/>
    </xf>
    <xf numFmtId="0" fontId="0" fillId="5" borderId="28" xfId="0" quotePrefix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39" xfId="0" quotePrefix="1" applyFont="1" applyFill="1" applyBorder="1" applyAlignment="1">
      <alignment horizontal="center" vertical="center" wrapText="1"/>
    </xf>
    <xf numFmtId="0" fontId="0" fillId="5" borderId="40" xfId="0" quotePrefix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10" fillId="0" borderId="0" xfId="1" applyNumberFormat="1"/>
    <xf numFmtId="0" fontId="1" fillId="0" borderId="6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0" fillId="5" borderId="31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42" xfId="0" applyFont="1" applyFill="1" applyBorder="1" applyAlignment="1">
      <alignment vertical="center" wrapText="1"/>
    </xf>
    <xf numFmtId="0" fontId="0" fillId="5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0" fillId="5" borderId="41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vertical="center" wrapText="1"/>
    </xf>
    <xf numFmtId="0" fontId="0" fillId="5" borderId="42" xfId="0" quotePrefix="1" applyFont="1" applyFill="1" applyBorder="1" applyAlignment="1">
      <alignment vertical="center" wrapText="1"/>
    </xf>
    <xf numFmtId="0" fontId="6" fillId="5" borderId="42" xfId="0" applyFont="1" applyFill="1" applyBorder="1" applyAlignment="1">
      <alignment vertical="center" wrapText="1"/>
    </xf>
    <xf numFmtId="0" fontId="6" fillId="5" borderId="39" xfId="0" applyFont="1" applyFill="1" applyBorder="1" applyAlignment="1">
      <alignment vertical="center" wrapText="1"/>
    </xf>
    <xf numFmtId="0" fontId="6" fillId="5" borderId="4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7" fillId="5" borderId="36" xfId="0" quotePrefix="1" applyFont="1" applyFill="1" applyBorder="1" applyAlignment="1">
      <alignment vertical="center" wrapText="1"/>
    </xf>
    <xf numFmtId="0" fontId="7" fillId="5" borderId="23" xfId="0" quotePrefix="1" applyFont="1" applyFill="1" applyBorder="1" applyAlignment="1">
      <alignment vertical="center" wrapText="1"/>
    </xf>
    <xf numFmtId="0" fontId="7" fillId="5" borderId="29" xfId="0" quotePrefix="1" applyFont="1" applyFill="1" applyBorder="1" applyAlignment="1">
      <alignment vertical="center" wrapText="1"/>
    </xf>
    <xf numFmtId="0" fontId="3" fillId="5" borderId="41" xfId="0" quotePrefix="1" applyFont="1" applyFill="1" applyBorder="1" applyAlignment="1">
      <alignment horizontal="center" vertical="center" wrapText="1"/>
    </xf>
    <xf numFmtId="0" fontId="3" fillId="5" borderId="27" xfId="0" quotePrefix="1" applyFont="1" applyFill="1" applyBorder="1" applyAlignment="1">
      <alignment horizontal="center" vertical="center" wrapText="1"/>
    </xf>
    <xf numFmtId="0" fontId="3" fillId="5" borderId="28" xfId="0" quotePrefix="1" applyFont="1" applyFill="1" applyBorder="1" applyAlignment="1">
      <alignment horizontal="center" vertical="center" wrapText="1"/>
    </xf>
    <xf numFmtId="0" fontId="3" fillId="5" borderId="42" xfId="0" quotePrefix="1" applyFont="1" applyFill="1" applyBorder="1" applyAlignment="1">
      <alignment horizontal="center" vertical="center" wrapText="1"/>
    </xf>
    <xf numFmtId="0" fontId="3" fillId="5" borderId="39" xfId="0" quotePrefix="1" applyFont="1" applyFill="1" applyBorder="1" applyAlignment="1">
      <alignment horizontal="center" vertical="center" wrapText="1"/>
    </xf>
    <xf numFmtId="0" fontId="3" fillId="5" borderId="40" xfId="0" quotePrefix="1" applyFont="1" applyFill="1" applyBorder="1" applyAlignment="1">
      <alignment horizontal="center" vertical="center" wrapText="1"/>
    </xf>
    <xf numFmtId="0" fontId="7" fillId="5" borderId="36" xfId="0" quotePrefix="1" applyFont="1" applyFill="1" applyBorder="1" applyAlignment="1">
      <alignment horizontal="left" vertical="center" wrapText="1"/>
    </xf>
    <xf numFmtId="0" fontId="7" fillId="5" borderId="23" xfId="0" quotePrefix="1" applyFont="1" applyFill="1" applyBorder="1" applyAlignment="1">
      <alignment horizontal="left" vertical="center" wrapText="1"/>
    </xf>
    <xf numFmtId="0" fontId="7" fillId="5" borderId="29" xfId="0" quotePrefix="1" applyFont="1" applyFill="1" applyBorder="1" applyAlignment="1">
      <alignment horizontal="left" vertical="center" wrapText="1"/>
    </xf>
    <xf numFmtId="0" fontId="6" fillId="5" borderId="41" xfId="0" quotePrefix="1" applyFont="1" applyFill="1" applyBorder="1" applyAlignment="1">
      <alignment horizontal="center" vertical="center" wrapText="1"/>
    </xf>
    <xf numFmtId="0" fontId="6" fillId="5" borderId="27" xfId="0" quotePrefix="1" applyFont="1" applyFill="1" applyBorder="1" applyAlignment="1">
      <alignment horizontal="center" vertical="center" wrapText="1"/>
    </xf>
    <xf numFmtId="0" fontId="6" fillId="5" borderId="28" xfId="0" quotePrefix="1" applyFont="1" applyFill="1" applyBorder="1" applyAlignment="1">
      <alignment horizontal="center" vertical="center" wrapText="1"/>
    </xf>
    <xf numFmtId="0" fontId="6" fillId="5" borderId="42" xfId="0" quotePrefix="1" applyFont="1" applyFill="1" applyBorder="1" applyAlignment="1">
      <alignment horizontal="center" vertical="center" wrapText="1"/>
    </xf>
    <xf numFmtId="0" fontId="6" fillId="5" borderId="39" xfId="0" quotePrefix="1" applyFont="1" applyFill="1" applyBorder="1" applyAlignment="1">
      <alignment horizontal="center" vertical="center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vertical="center" wrapText="1"/>
    </xf>
    <xf numFmtId="0" fontId="9" fillId="5" borderId="23" xfId="0" applyFont="1" applyFill="1" applyBorder="1" applyAlignment="1">
      <alignment vertical="center" wrapText="1"/>
    </xf>
    <xf numFmtId="0" fontId="9" fillId="5" borderId="29" xfId="0" applyFont="1" applyFill="1" applyBorder="1" applyAlignment="1">
      <alignment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8" fillId="5" borderId="36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vertical="center" wrapText="1"/>
    </xf>
    <xf numFmtId="0" fontId="7" fillId="5" borderId="36" xfId="0" quotePrefix="1" applyFont="1" applyFill="1" applyBorder="1" applyAlignment="1">
      <alignment horizontal="left" vertical="center" wrapText="1" indent="1"/>
    </xf>
    <xf numFmtId="0" fontId="7" fillId="5" borderId="23" xfId="0" applyFont="1" applyFill="1" applyBorder="1" applyAlignment="1">
      <alignment horizontal="left" vertical="center" wrapText="1" indent="1"/>
    </xf>
    <xf numFmtId="0" fontId="7" fillId="5" borderId="29" xfId="0" applyFont="1" applyFill="1" applyBorder="1" applyAlignment="1">
      <alignment horizontal="left" vertical="center" wrapText="1" indent="1"/>
    </xf>
    <xf numFmtId="0" fontId="0" fillId="5" borderId="41" xfId="0" quotePrefix="1" applyFont="1" applyFill="1" applyBorder="1" applyAlignment="1">
      <alignment horizontal="center" vertical="center" wrapText="1"/>
    </xf>
    <xf numFmtId="0" fontId="0" fillId="5" borderId="27" xfId="0" quotePrefix="1" applyFont="1" applyFill="1" applyBorder="1" applyAlignment="1">
      <alignment horizontal="center" vertical="center" wrapText="1"/>
    </xf>
    <xf numFmtId="0" fontId="0" fillId="5" borderId="28" xfId="0" quotePrefix="1" applyFont="1" applyFill="1" applyBorder="1" applyAlignment="1">
      <alignment horizontal="center" vertical="center" wrapText="1"/>
    </xf>
    <xf numFmtId="0" fontId="0" fillId="5" borderId="42" xfId="0" quotePrefix="1" applyFont="1" applyFill="1" applyBorder="1" applyAlignment="1">
      <alignment horizontal="center" vertical="center" wrapText="1"/>
    </xf>
    <xf numFmtId="0" fontId="0" fillId="5" borderId="39" xfId="0" quotePrefix="1" applyFont="1" applyFill="1" applyBorder="1" applyAlignment="1">
      <alignment horizontal="center" vertical="center" wrapText="1"/>
    </xf>
    <xf numFmtId="0" fontId="0" fillId="5" borderId="40" xfId="0" quotePrefix="1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3" fillId="0" borderId="42" xfId="0" quotePrefix="1" applyFont="1" applyFill="1" applyBorder="1" applyAlignment="1">
      <alignment horizontal="center" vertical="center" wrapText="1"/>
    </xf>
    <xf numFmtId="0" fontId="3" fillId="0" borderId="39" xfId="0" quotePrefix="1" applyFont="1" applyFill="1" applyBorder="1" applyAlignment="1">
      <alignment horizontal="center" vertical="center" wrapText="1"/>
    </xf>
    <xf numFmtId="0" fontId="3" fillId="0" borderId="40" xfId="0" quotePrefix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" fillId="0" borderId="41" xfId="0" quotePrefix="1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center" vertical="center" wrapText="1"/>
    </xf>
    <xf numFmtId="0" fontId="3" fillId="0" borderId="28" xfId="0" quotePrefix="1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3" xfId="0" quotePrefix="1" applyFont="1" applyFill="1" applyBorder="1" applyAlignment="1">
      <alignment horizontal="left" vertical="center" wrapText="1" indent="1"/>
    </xf>
    <xf numFmtId="0" fontId="3" fillId="5" borderId="49" xfId="0" quotePrefix="1" applyFont="1" applyFill="1" applyBorder="1" applyAlignment="1">
      <alignment horizontal="center" vertical="center" wrapText="1"/>
    </xf>
    <xf numFmtId="0" fontId="3" fillId="5" borderId="54" xfId="0" quotePrefix="1" applyFont="1" applyFill="1" applyBorder="1" applyAlignment="1">
      <alignment horizontal="center" vertical="center" wrapText="1"/>
    </xf>
    <xf numFmtId="0" fontId="3" fillId="5" borderId="55" xfId="0" quotePrefix="1" applyFont="1" applyFill="1" applyBorder="1" applyAlignment="1">
      <alignment horizontal="center" vertical="center" wrapText="1"/>
    </xf>
    <xf numFmtId="0" fontId="7" fillId="5" borderId="29" xfId="0" quotePrefix="1" applyFont="1" applyFill="1" applyBorder="1" applyAlignment="1">
      <alignment horizontal="left" vertical="center" wrapText="1" indent="1"/>
    </xf>
    <xf numFmtId="0" fontId="0" fillId="5" borderId="5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right" vertical="center" wrapText="1" indent="1"/>
    </xf>
    <xf numFmtId="0" fontId="2" fillId="5" borderId="32" xfId="0" applyFont="1" applyFill="1" applyBorder="1" applyAlignment="1">
      <alignment horizontal="right" vertical="center" wrapText="1" indent="1"/>
    </xf>
    <xf numFmtId="0" fontId="2" fillId="5" borderId="21" xfId="0" applyFont="1" applyFill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right" vertical="center" wrapText="1" indent="1"/>
    </xf>
    <xf numFmtId="0" fontId="2" fillId="5" borderId="34" xfId="0" applyFont="1" applyFill="1" applyBorder="1" applyAlignment="1">
      <alignment horizontal="right" vertical="center" wrapText="1" indent="1"/>
    </xf>
    <xf numFmtId="0" fontId="2" fillId="5" borderId="25" xfId="0" applyFont="1" applyFill="1" applyBorder="1" applyAlignment="1">
      <alignment horizontal="right" vertical="center" wrapText="1" indent="1"/>
    </xf>
    <xf numFmtId="0" fontId="2" fillId="5" borderId="46" xfId="0" applyFont="1" applyFill="1" applyBorder="1" applyAlignment="1">
      <alignment horizontal="right" vertical="center" wrapText="1" indent="1"/>
    </xf>
    <xf numFmtId="0" fontId="2" fillId="5" borderId="47" xfId="0" applyFont="1" applyFill="1" applyBorder="1" applyAlignment="1">
      <alignment horizontal="right" vertical="center" wrapText="1" indent="1"/>
    </xf>
    <xf numFmtId="0" fontId="2" fillId="5" borderId="63" xfId="0" applyFont="1" applyFill="1" applyBorder="1" applyAlignment="1">
      <alignment horizontal="right" vertical="center" wrapText="1" indent="1"/>
    </xf>
    <xf numFmtId="0" fontId="3" fillId="5" borderId="42" xfId="0" quotePrefix="1" applyFont="1" applyFill="1" applyBorder="1" applyAlignment="1">
      <alignment horizontal="center" vertical="center"/>
    </xf>
    <xf numFmtId="0" fontId="3" fillId="5" borderId="39" xfId="0" quotePrefix="1" applyFont="1" applyFill="1" applyBorder="1" applyAlignment="1">
      <alignment horizontal="center" vertical="center"/>
    </xf>
    <xf numFmtId="0" fontId="3" fillId="5" borderId="40" xfId="0" quotePrefix="1" applyFont="1" applyFill="1" applyBorder="1" applyAlignment="1">
      <alignment horizontal="center" vertical="center"/>
    </xf>
    <xf numFmtId="0" fontId="7" fillId="0" borderId="36" xfId="0" quotePrefix="1" applyFont="1" applyFill="1" applyBorder="1" applyAlignment="1">
      <alignment horizontal="left" vertical="center" wrapText="1" indent="1"/>
    </xf>
    <xf numFmtId="0" fontId="7" fillId="0" borderId="23" xfId="0" quotePrefix="1" applyFont="1" applyFill="1" applyBorder="1" applyAlignment="1">
      <alignment horizontal="left" vertical="center" wrapText="1" indent="1"/>
    </xf>
    <xf numFmtId="0" fontId="7" fillId="0" borderId="29" xfId="0" quotePrefix="1" applyFont="1" applyFill="1" applyBorder="1" applyAlignment="1">
      <alignment horizontal="left" vertical="center" wrapText="1" inden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83A30A-1D32-4707-BA35-9FA28AE6550B}" name="Table1" displayName="Table1" ref="A1:AD114" totalsRowShown="0">
  <autoFilter ref="A1:AD114" xr:uid="{E2A97FBC-AF8E-4B34-88AC-55EA0E96EC3F}"/>
  <tableColumns count="30">
    <tableColumn id="1" xr3:uid="{45922BE8-E18F-4DAC-96E7-F9FE74792B60}" name="ns1:name"/>
    <tableColumn id="2" xr3:uid="{4045F849-0869-43A1-B52D-5EF113EFBF13}" name="ns1:visibility"/>
    <tableColumn id="3" xr3:uid="{FCB2D6EB-B885-4C38-82D4-FF8D0B917055}" name="ns1:open"/>
    <tableColumn id="4" xr3:uid="{D9BBAFEF-396A-4F11-A6FF-05D2E41C71AC}" name="id"/>
    <tableColumn id="5" xr3:uid="{C4F4F716-E3C5-4A47-8D20-23081AA3053A}" name="ns1:scale"/>
    <tableColumn id="6" xr3:uid="{19EA8983-3E7A-44CA-89E5-7C39F784F0C6}" name="ns1:href"/>
    <tableColumn id="7" xr3:uid="{CD78CFBC-7B60-40B0-A93C-43FA01C3CF9D}" name="x"/>
    <tableColumn id="8" xr3:uid="{136D41EE-3983-430F-9953-33BE5C47F200}" name="y"/>
    <tableColumn id="9" xr3:uid="{F5A5AA3E-1100-494A-ABED-CE39E6C2DD7B}" name="xunits"/>
    <tableColumn id="10" xr3:uid="{14BA958D-12A3-4430-80C9-73B4416D3947}" name="yunits"/>
    <tableColumn id="11" xr3:uid="{DCDC7837-7BFB-4935-BE12-977E03E93723}" name="ns1:color"/>
    <tableColumn id="12" xr3:uid="{881BA936-C99D-458F-8FDC-2C053FE6D614}" name="id2"/>
    <tableColumn id="13" xr3:uid="{C88F32E3-FC12-437D-BB43-9314E4EAF5AC}" name="ns1:key"/>
    <tableColumn id="14" xr3:uid="{0B6E54AD-7391-400C-88B2-CBD97119AE2E}" name="ns1:styleUrl"/>
    <tableColumn id="15" xr3:uid="{E13EC455-5D4F-40AB-906D-A08E0441E422}" name="ns1:name3"/>
    <tableColumn id="16" xr3:uid="{C09E17E4-F906-44DB-AE32-1C2B30B1B18B}" name="ns1:visibility4"/>
    <tableColumn id="17" xr3:uid="{BB819EFA-4990-402D-B8BE-15DA5F0AFB36}" name="ns1:name5"/>
    <tableColumn id="18" xr3:uid="{0B75E0E6-420B-47CE-9829-5FFA7A7FEC45}" name="ns1:visibility6"/>
    <tableColumn id="19" xr3:uid="{2D594147-D757-4A96-98A0-4E82CF1F7BC6}" name="ns1:open7"/>
    <tableColumn id="20" xr3:uid="{8B71B1E8-AF0B-45A5-A263-DA8FB7CBAB70}" name="ns1:description"/>
    <tableColumn id="21" xr3:uid="{900D69C2-F929-4FA0-BA1E-3E827646EDC0}" name="ns1:longitude"/>
    <tableColumn id="22" xr3:uid="{3D4C75F4-8CE1-476D-8038-AAE2FDEE8B3D}" name="ns1:latitude"/>
    <tableColumn id="23" xr3:uid="{27146EB0-0AA7-4741-905E-B0B1BB9B709B}" name="ns1:altitude"/>
    <tableColumn id="24" xr3:uid="{B4685F99-F598-47AB-84CB-ABB0F7365B6C}" name="ns1:heading"/>
    <tableColumn id="25" xr3:uid="{CFFB3749-6075-41DE-8C8E-8FA2415D51EC}" name="ns1:tilt"/>
    <tableColumn id="26" xr3:uid="{CEC0C6E2-45E0-4876-9F49-1B7E631C0B88}" name="ns1:range"/>
    <tableColumn id="27" xr3:uid="{FDC9E72F-E202-4405-B18B-45C053698583}" name="ns2:altitudeMode"/>
    <tableColumn id="28" xr3:uid="{E5EF7990-1843-4B3D-9E57-0B6A071AA61B}" name="ns1:styleUrl8"/>
    <tableColumn id="29" xr3:uid="{0AED6A2F-4182-4F0E-9FE0-DDAF39EE8179}" name="ns2:drawOrder"/>
    <tableColumn id="30" xr3:uid="{7E54A95B-FDA8-4ACB-A29B-273CCA6EAA61}" name="ns1:coordina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maps.google.com/mapfiles/kml/pushpin/ylw-pushpin.png" TargetMode="External"/><Relationship Id="rId2" Type="http://schemas.openxmlformats.org/officeDocument/2006/relationships/hyperlink" Target="http://maps.google.com/mapfiles/kml/pushpin/ylw-pushpin.png" TargetMode="External"/><Relationship Id="rId1" Type="http://schemas.openxmlformats.org/officeDocument/2006/relationships/hyperlink" Target="http://maps.google.com/mapfiles/kml/pushpin/ylw-pushpin.png" TargetMode="External"/><Relationship Id="rId5" Type="http://schemas.openxmlformats.org/officeDocument/2006/relationships/table" Target="../tables/table1.xml"/><Relationship Id="rId4" Type="http://schemas.openxmlformats.org/officeDocument/2006/relationships/hyperlink" Target="http://maps.google.com/mapfiles/kml/pushpin/ylw-pushpin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opLeftCell="A40" zoomScaleNormal="100" workbookViewId="0">
      <selection activeCell="G20" sqref="G20"/>
    </sheetView>
  </sheetViews>
  <sheetFormatPr defaultColWidth="9.140625" defaultRowHeight="13.5" customHeight="1" x14ac:dyDescent="0.25"/>
  <cols>
    <col min="1" max="1" width="5.42578125" style="1" bestFit="1" customWidth="1"/>
    <col min="2" max="3" width="19" style="1" customWidth="1"/>
    <col min="4" max="4" width="59.7109375" style="1" customWidth="1"/>
    <col min="5" max="5" width="18.28515625" style="1" customWidth="1"/>
    <col min="6" max="6" width="15.28515625" style="1" bestFit="1" customWidth="1"/>
    <col min="7" max="22" width="16.140625" style="2" customWidth="1"/>
    <col min="23" max="23" width="14.140625" style="2" customWidth="1"/>
    <col min="24" max="24" width="71.42578125" style="1" customWidth="1"/>
    <col min="25" max="29" width="9.140625" style="1"/>
    <col min="30" max="30" width="46.85546875" style="1" customWidth="1"/>
    <col min="31" max="16384" width="9.140625" style="1"/>
  </cols>
  <sheetData>
    <row r="1" spans="1:34" ht="13.5" customHeight="1" x14ac:dyDescent="0.25">
      <c r="A1" s="39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34" ht="13.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34" ht="15" customHeight="1" x14ac:dyDescent="0.25">
      <c r="A3" s="247" t="s">
        <v>13</v>
      </c>
      <c r="B3" s="245" t="s">
        <v>200</v>
      </c>
      <c r="C3" s="246"/>
      <c r="D3" s="245" t="s">
        <v>201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1"/>
      <c r="W3" s="267" t="s">
        <v>14</v>
      </c>
      <c r="X3" s="264" t="s">
        <v>156</v>
      </c>
      <c r="AB3" s="3">
        <v>7</v>
      </c>
      <c r="AC3" s="4" t="s">
        <v>18</v>
      </c>
      <c r="AD3" s="4" t="s">
        <v>30</v>
      </c>
      <c r="AE3" s="4" t="s">
        <v>20</v>
      </c>
      <c r="AF3" s="5" t="s">
        <v>31</v>
      </c>
      <c r="AG3" s="6">
        <v>1000016</v>
      </c>
      <c r="AH3" s="5" t="s">
        <v>164</v>
      </c>
    </row>
    <row r="4" spans="1:34" ht="31.5" customHeight="1" x14ac:dyDescent="0.25">
      <c r="A4" s="248"/>
      <c r="B4" s="250" t="s">
        <v>199</v>
      </c>
      <c r="C4" s="247" t="s">
        <v>6</v>
      </c>
      <c r="D4" s="256" t="s">
        <v>7</v>
      </c>
      <c r="E4" s="256" t="s">
        <v>8</v>
      </c>
      <c r="F4" s="253" t="s">
        <v>9</v>
      </c>
      <c r="G4" s="259" t="s">
        <v>374</v>
      </c>
      <c r="H4" s="260"/>
      <c r="I4" s="260"/>
      <c r="J4" s="260"/>
      <c r="K4" s="259" t="s">
        <v>373</v>
      </c>
      <c r="L4" s="260"/>
      <c r="M4" s="260"/>
      <c r="N4" s="261"/>
      <c r="O4" s="259" t="s">
        <v>375</v>
      </c>
      <c r="P4" s="260"/>
      <c r="Q4" s="260"/>
      <c r="R4" s="261"/>
      <c r="S4" s="259" t="s">
        <v>372</v>
      </c>
      <c r="T4" s="260"/>
      <c r="U4" s="260"/>
      <c r="V4" s="261"/>
      <c r="W4" s="268"/>
      <c r="X4" s="265"/>
      <c r="AB4" s="7"/>
      <c r="AC4" s="8"/>
      <c r="AD4" s="8"/>
      <c r="AE4" s="8"/>
      <c r="AF4" s="9"/>
      <c r="AG4" s="10">
        <v>1000101</v>
      </c>
      <c r="AH4" s="9"/>
    </row>
    <row r="5" spans="1:34" ht="36" customHeight="1" x14ac:dyDescent="0.25">
      <c r="A5" s="248"/>
      <c r="B5" s="251"/>
      <c r="C5" s="248"/>
      <c r="D5" s="257"/>
      <c r="E5" s="257"/>
      <c r="F5" s="254"/>
      <c r="G5" s="262" t="s">
        <v>202</v>
      </c>
      <c r="H5" s="273" t="s">
        <v>203</v>
      </c>
      <c r="I5" s="272" t="s">
        <v>204</v>
      </c>
      <c r="J5" s="260"/>
      <c r="K5" s="262" t="s">
        <v>202</v>
      </c>
      <c r="L5" s="273" t="s">
        <v>203</v>
      </c>
      <c r="M5" s="272" t="s">
        <v>204</v>
      </c>
      <c r="N5" s="261"/>
      <c r="O5" s="262" t="s">
        <v>202</v>
      </c>
      <c r="P5" s="273" t="s">
        <v>203</v>
      </c>
      <c r="Q5" s="272" t="s">
        <v>204</v>
      </c>
      <c r="R5" s="261"/>
      <c r="S5" s="262" t="s">
        <v>202</v>
      </c>
      <c r="T5" s="273" t="s">
        <v>203</v>
      </c>
      <c r="U5" s="272" t="s">
        <v>204</v>
      </c>
      <c r="V5" s="261"/>
      <c r="W5" s="268"/>
      <c r="X5" s="265"/>
      <c r="AB5" s="7"/>
      <c r="AC5" s="8"/>
      <c r="AD5" s="12"/>
      <c r="AE5" s="12"/>
      <c r="AF5" s="9"/>
      <c r="AG5" s="10">
        <v>2000100</v>
      </c>
      <c r="AH5" s="9"/>
    </row>
    <row r="6" spans="1:34" ht="25.5" x14ac:dyDescent="0.25">
      <c r="A6" s="249"/>
      <c r="B6" s="252"/>
      <c r="C6" s="249"/>
      <c r="D6" s="258"/>
      <c r="E6" s="258"/>
      <c r="F6" s="255"/>
      <c r="G6" s="263"/>
      <c r="H6" s="274"/>
      <c r="I6" s="21" t="s">
        <v>377</v>
      </c>
      <c r="J6" s="30" t="s">
        <v>376</v>
      </c>
      <c r="K6" s="263"/>
      <c r="L6" s="274"/>
      <c r="M6" s="21" t="s">
        <v>377</v>
      </c>
      <c r="N6" s="52" t="s">
        <v>376</v>
      </c>
      <c r="O6" s="263"/>
      <c r="P6" s="274"/>
      <c r="Q6" s="21" t="s">
        <v>377</v>
      </c>
      <c r="R6" s="52" t="s">
        <v>376</v>
      </c>
      <c r="S6" s="263"/>
      <c r="T6" s="274"/>
      <c r="U6" s="21" t="s">
        <v>377</v>
      </c>
      <c r="V6" s="52" t="s">
        <v>376</v>
      </c>
      <c r="W6" s="269"/>
      <c r="X6" s="266"/>
      <c r="AB6" s="41"/>
      <c r="AC6" s="42"/>
      <c r="AD6" s="43"/>
      <c r="AE6" s="43"/>
      <c r="AF6" s="44"/>
      <c r="AG6" s="41"/>
      <c r="AH6" s="44"/>
    </row>
    <row r="7" spans="1:34" ht="13.5" customHeight="1" x14ac:dyDescent="0.25">
      <c r="A7" s="20"/>
      <c r="B7" s="20"/>
      <c r="C7" s="24" t="s">
        <v>18</v>
      </c>
      <c r="D7" s="29" t="s">
        <v>19</v>
      </c>
      <c r="E7" s="23" t="s">
        <v>20</v>
      </c>
      <c r="F7" s="45" t="s">
        <v>21</v>
      </c>
      <c r="G7" s="53"/>
      <c r="H7" s="6"/>
      <c r="I7" s="6"/>
      <c r="J7" s="50"/>
      <c r="K7" s="55"/>
      <c r="L7" s="6"/>
      <c r="M7" s="6"/>
      <c r="N7" s="54"/>
      <c r="O7" s="53"/>
      <c r="P7" s="6"/>
      <c r="Q7" s="6"/>
      <c r="R7" s="54"/>
      <c r="S7" s="53"/>
      <c r="T7" s="6"/>
      <c r="U7" s="6"/>
      <c r="V7" s="54"/>
      <c r="W7" s="78"/>
      <c r="X7" s="70"/>
    </row>
    <row r="8" spans="1:34" ht="13.5" customHeight="1" x14ac:dyDescent="0.25">
      <c r="A8" s="20"/>
      <c r="B8" s="20"/>
      <c r="C8" s="24"/>
      <c r="D8" s="275" t="s">
        <v>374</v>
      </c>
      <c r="E8" s="276"/>
      <c r="F8" s="277"/>
      <c r="G8" s="53"/>
      <c r="H8" s="6"/>
      <c r="I8" s="6"/>
      <c r="J8" s="50"/>
      <c r="K8" s="55"/>
      <c r="L8" s="6"/>
      <c r="M8" s="6"/>
      <c r="N8" s="54"/>
      <c r="O8" s="53"/>
      <c r="P8" s="6"/>
      <c r="Q8" s="6"/>
      <c r="R8" s="54"/>
      <c r="S8" s="53"/>
      <c r="T8" s="6"/>
      <c r="U8" s="6"/>
      <c r="V8" s="54"/>
      <c r="W8" s="78"/>
      <c r="X8" s="70"/>
    </row>
    <row r="9" spans="1:34" ht="13.5" customHeight="1" x14ac:dyDescent="0.25">
      <c r="A9" s="20"/>
      <c r="B9" s="20"/>
      <c r="C9" s="24"/>
      <c r="D9" s="275" t="s">
        <v>373</v>
      </c>
      <c r="E9" s="276"/>
      <c r="F9" s="277"/>
      <c r="G9" s="53"/>
      <c r="H9" s="6"/>
      <c r="I9" s="6"/>
      <c r="J9" s="50"/>
      <c r="K9" s="55"/>
      <c r="L9" s="6"/>
      <c r="M9" s="6"/>
      <c r="N9" s="54"/>
      <c r="O9" s="53"/>
      <c r="P9" s="6"/>
      <c r="Q9" s="6"/>
      <c r="R9" s="54"/>
      <c r="S9" s="53"/>
      <c r="T9" s="6"/>
      <c r="U9" s="6"/>
      <c r="V9" s="54"/>
      <c r="W9" s="78"/>
      <c r="X9" s="70"/>
    </row>
    <row r="10" spans="1:34" ht="13.5" customHeight="1" x14ac:dyDescent="0.25">
      <c r="A10" s="20"/>
      <c r="B10" s="20"/>
      <c r="C10" s="24"/>
      <c r="D10" s="275" t="s">
        <v>375</v>
      </c>
      <c r="E10" s="276"/>
      <c r="F10" s="277"/>
      <c r="G10" s="53"/>
      <c r="H10" s="6"/>
      <c r="I10" s="6"/>
      <c r="J10" s="50"/>
      <c r="K10" s="55"/>
      <c r="L10" s="6"/>
      <c r="M10" s="6"/>
      <c r="N10" s="54"/>
      <c r="O10" s="53"/>
      <c r="P10" s="6"/>
      <c r="Q10" s="6"/>
      <c r="R10" s="54"/>
      <c r="S10" s="53"/>
      <c r="T10" s="6"/>
      <c r="U10" s="6"/>
      <c r="V10" s="54"/>
      <c r="W10" s="78"/>
      <c r="X10" s="70"/>
    </row>
    <row r="11" spans="1:34" ht="13.5" customHeight="1" x14ac:dyDescent="0.25">
      <c r="A11" s="20"/>
      <c r="B11" s="20"/>
      <c r="C11" s="24"/>
      <c r="D11" s="275" t="s">
        <v>372</v>
      </c>
      <c r="E11" s="276"/>
      <c r="F11" s="277"/>
      <c r="G11" s="53"/>
      <c r="H11" s="6"/>
      <c r="I11" s="6"/>
      <c r="J11" s="50"/>
      <c r="K11" s="55"/>
      <c r="L11" s="6"/>
      <c r="M11" s="6"/>
      <c r="N11" s="54"/>
      <c r="O11" s="53"/>
      <c r="P11" s="6"/>
      <c r="Q11" s="6"/>
      <c r="R11" s="54"/>
      <c r="S11" s="53"/>
      <c r="T11" s="6"/>
      <c r="U11" s="6"/>
      <c r="V11" s="54"/>
      <c r="W11" s="78"/>
      <c r="X11" s="70"/>
    </row>
    <row r="12" spans="1:34" ht="13.5" customHeight="1" x14ac:dyDescent="0.25">
      <c r="A12" s="20"/>
      <c r="B12" s="20"/>
      <c r="C12" s="24"/>
      <c r="D12" s="29"/>
      <c r="E12" s="23"/>
      <c r="F12" s="45"/>
      <c r="G12" s="53"/>
      <c r="H12" s="6"/>
      <c r="I12" s="6"/>
      <c r="J12" s="50"/>
      <c r="K12" s="55"/>
      <c r="L12" s="6"/>
      <c r="M12" s="6"/>
      <c r="N12" s="54"/>
      <c r="O12" s="53"/>
      <c r="P12" s="6"/>
      <c r="Q12" s="6"/>
      <c r="R12" s="54"/>
      <c r="S12" s="53"/>
      <c r="T12" s="6"/>
      <c r="U12" s="6"/>
      <c r="V12" s="54"/>
      <c r="W12" s="78"/>
      <c r="X12" s="70"/>
    </row>
    <row r="13" spans="1:34" ht="13.5" customHeight="1" x14ac:dyDescent="0.25">
      <c r="A13" s="20"/>
      <c r="B13" s="20"/>
      <c r="C13" s="24"/>
      <c r="D13" s="29"/>
      <c r="E13" s="23"/>
      <c r="F13" s="45"/>
      <c r="G13" s="53"/>
      <c r="H13" s="6"/>
      <c r="I13" s="6"/>
      <c r="J13" s="50"/>
      <c r="K13" s="55"/>
      <c r="L13" s="6"/>
      <c r="M13" s="6"/>
      <c r="N13" s="54"/>
      <c r="O13" s="53"/>
      <c r="P13" s="6"/>
      <c r="Q13" s="6"/>
      <c r="R13" s="54"/>
      <c r="S13" s="53"/>
      <c r="T13" s="6"/>
      <c r="U13" s="6"/>
      <c r="V13" s="54"/>
      <c r="W13" s="78"/>
      <c r="X13" s="70"/>
    </row>
    <row r="14" spans="1:34" ht="13.5" customHeight="1" x14ac:dyDescent="0.25">
      <c r="A14" s="20"/>
      <c r="B14" s="20"/>
      <c r="C14" s="24" t="s">
        <v>18</v>
      </c>
      <c r="D14" s="29" t="s">
        <v>22</v>
      </c>
      <c r="E14" s="23" t="s">
        <v>20</v>
      </c>
      <c r="F14" s="45" t="s">
        <v>23</v>
      </c>
      <c r="G14" s="53"/>
      <c r="H14" s="6"/>
      <c r="I14" s="6"/>
      <c r="J14" s="50"/>
      <c r="K14" s="63"/>
      <c r="L14" s="6"/>
      <c r="M14" s="6"/>
      <c r="N14" s="54"/>
      <c r="O14" s="53"/>
      <c r="P14" s="6"/>
      <c r="Q14" s="6"/>
      <c r="R14" s="54"/>
      <c r="S14" s="53"/>
      <c r="T14" s="6"/>
      <c r="U14" s="6"/>
      <c r="V14" s="54"/>
      <c r="W14" s="78"/>
      <c r="X14" s="71"/>
    </row>
    <row r="15" spans="1:34" ht="13.5" customHeight="1" x14ac:dyDescent="0.25">
      <c r="A15" s="20"/>
      <c r="B15" s="20"/>
      <c r="C15" s="24" t="s">
        <v>18</v>
      </c>
      <c r="D15" s="29" t="s">
        <v>24</v>
      </c>
      <c r="E15" s="23" t="s">
        <v>20</v>
      </c>
      <c r="F15" s="45" t="s">
        <v>25</v>
      </c>
      <c r="G15" s="53"/>
      <c r="H15" s="6"/>
      <c r="I15" s="6"/>
      <c r="J15" s="50"/>
      <c r="K15" s="63"/>
      <c r="L15" s="6"/>
      <c r="M15" s="6"/>
      <c r="N15" s="54"/>
      <c r="O15" s="53"/>
      <c r="P15" s="6"/>
      <c r="Q15" s="6"/>
      <c r="R15" s="54"/>
      <c r="S15" s="53"/>
      <c r="T15" s="6"/>
      <c r="U15" s="6"/>
      <c r="V15" s="54"/>
      <c r="W15" s="78"/>
      <c r="X15" s="71"/>
    </row>
    <row r="16" spans="1:34" ht="13.5" customHeight="1" x14ac:dyDescent="0.25">
      <c r="A16" s="20"/>
      <c r="B16" s="20"/>
      <c r="C16" s="24" t="s">
        <v>18</v>
      </c>
      <c r="D16" s="29" t="s">
        <v>26</v>
      </c>
      <c r="E16" s="23" t="s">
        <v>20</v>
      </c>
      <c r="F16" s="45" t="s">
        <v>27</v>
      </c>
      <c r="G16" s="53"/>
      <c r="H16" s="6"/>
      <c r="I16" s="6"/>
      <c r="J16" s="50"/>
      <c r="K16" s="63"/>
      <c r="L16" s="6"/>
      <c r="M16" s="6"/>
      <c r="N16" s="54"/>
      <c r="O16" s="53"/>
      <c r="P16" s="6"/>
      <c r="Q16" s="6"/>
      <c r="R16" s="54"/>
      <c r="S16" s="53"/>
      <c r="T16" s="6"/>
      <c r="U16" s="6"/>
      <c r="V16" s="54"/>
      <c r="W16" s="78"/>
      <c r="X16" s="70"/>
    </row>
    <row r="17" spans="1:24" ht="13.5" customHeight="1" x14ac:dyDescent="0.25">
      <c r="A17" s="20"/>
      <c r="B17" s="20"/>
      <c r="C17" s="24" t="s">
        <v>18</v>
      </c>
      <c r="D17" s="29" t="s">
        <v>28</v>
      </c>
      <c r="E17" s="23" t="s">
        <v>20</v>
      </c>
      <c r="F17" s="45" t="s">
        <v>29</v>
      </c>
      <c r="G17" s="53"/>
      <c r="H17" s="6"/>
      <c r="I17" s="6"/>
      <c r="J17" s="50"/>
      <c r="K17" s="63"/>
      <c r="L17" s="6"/>
      <c r="M17" s="6"/>
      <c r="N17" s="54"/>
      <c r="O17" s="53"/>
      <c r="P17" s="6"/>
      <c r="Q17" s="6"/>
      <c r="R17" s="54"/>
      <c r="S17" s="53"/>
      <c r="T17" s="6"/>
      <c r="U17" s="6"/>
      <c r="V17" s="54"/>
      <c r="W17" s="78"/>
      <c r="X17" s="71"/>
    </row>
    <row r="18" spans="1:24" s="33" customFormat="1" ht="13.5" customHeight="1" x14ac:dyDescent="0.25">
      <c r="A18" s="31"/>
      <c r="B18" s="31"/>
      <c r="C18" s="32" t="s">
        <v>0</v>
      </c>
      <c r="D18" s="28" t="s">
        <v>220</v>
      </c>
      <c r="E18" s="27" t="s">
        <v>206</v>
      </c>
      <c r="F18" s="46" t="s">
        <v>221</v>
      </c>
      <c r="G18" s="55">
        <v>2</v>
      </c>
      <c r="H18" s="35" t="s">
        <v>371</v>
      </c>
      <c r="I18" s="35" t="s">
        <v>371</v>
      </c>
      <c r="J18" s="65" t="s">
        <v>371</v>
      </c>
      <c r="K18" s="55">
        <v>2</v>
      </c>
      <c r="L18" s="35" t="s">
        <v>371</v>
      </c>
      <c r="M18" s="35" t="s">
        <v>371</v>
      </c>
      <c r="N18" s="56" t="s">
        <v>371</v>
      </c>
      <c r="O18" s="55">
        <v>3</v>
      </c>
      <c r="P18" s="35" t="s">
        <v>371</v>
      </c>
      <c r="Q18" s="35" t="s">
        <v>371</v>
      </c>
      <c r="R18" s="56" t="s">
        <v>371</v>
      </c>
      <c r="S18" s="77" t="s">
        <v>371</v>
      </c>
      <c r="T18" s="35" t="s">
        <v>371</v>
      </c>
      <c r="U18" s="35" t="s">
        <v>371</v>
      </c>
      <c r="V18" s="56" t="s">
        <v>371</v>
      </c>
      <c r="W18" s="79">
        <v>0</v>
      </c>
      <c r="X18" s="72"/>
    </row>
    <row r="19" spans="1:24" s="33" customFormat="1" ht="13.5" customHeight="1" x14ac:dyDescent="0.25">
      <c r="A19" s="31"/>
      <c r="B19" s="31"/>
      <c r="C19" s="32" t="s">
        <v>0</v>
      </c>
      <c r="D19" s="28" t="s">
        <v>222</v>
      </c>
      <c r="E19" s="27" t="s">
        <v>206</v>
      </c>
      <c r="F19" s="46" t="s">
        <v>223</v>
      </c>
      <c r="G19" s="55">
        <v>2</v>
      </c>
      <c r="H19" s="35" t="s">
        <v>371</v>
      </c>
      <c r="I19" s="35" t="s">
        <v>371</v>
      </c>
      <c r="J19" s="65" t="s">
        <v>371</v>
      </c>
      <c r="K19" s="55">
        <v>2</v>
      </c>
      <c r="L19" s="35" t="s">
        <v>371</v>
      </c>
      <c r="M19" s="35" t="s">
        <v>371</v>
      </c>
      <c r="N19" s="56" t="s">
        <v>371</v>
      </c>
      <c r="O19" s="77" t="s">
        <v>371</v>
      </c>
      <c r="P19" s="35" t="s">
        <v>371</v>
      </c>
      <c r="Q19" s="35" t="s">
        <v>371</v>
      </c>
      <c r="R19" s="56" t="s">
        <v>371</v>
      </c>
      <c r="S19" s="55">
        <v>2</v>
      </c>
      <c r="T19" s="35" t="s">
        <v>371</v>
      </c>
      <c r="U19" s="35" t="s">
        <v>371</v>
      </c>
      <c r="V19" s="56" t="s">
        <v>371</v>
      </c>
      <c r="W19" s="79">
        <v>0</v>
      </c>
      <c r="X19" s="72"/>
    </row>
    <row r="20" spans="1:24" ht="13.5" customHeight="1" x14ac:dyDescent="0.25">
      <c r="A20" s="10"/>
      <c r="B20" s="10"/>
      <c r="C20" s="10" t="s">
        <v>15</v>
      </c>
      <c r="D20" s="15" t="s">
        <v>16</v>
      </c>
      <c r="E20" s="10" t="s">
        <v>12</v>
      </c>
      <c r="F20" s="47" t="s">
        <v>17</v>
      </c>
      <c r="G20" s="57">
        <v>3</v>
      </c>
      <c r="H20" s="36" t="s">
        <v>371</v>
      </c>
      <c r="I20" s="36" t="s">
        <v>371</v>
      </c>
      <c r="J20" s="47">
        <v>1</v>
      </c>
      <c r="K20" s="55">
        <v>2</v>
      </c>
      <c r="L20" s="36" t="s">
        <v>371</v>
      </c>
      <c r="M20" s="36" t="s">
        <v>371</v>
      </c>
      <c r="N20" s="58">
        <v>1</v>
      </c>
      <c r="O20" s="57">
        <v>2</v>
      </c>
      <c r="P20" s="36" t="s">
        <v>371</v>
      </c>
      <c r="Q20" s="36" t="s">
        <v>371</v>
      </c>
      <c r="R20" s="58">
        <v>1</v>
      </c>
      <c r="S20" s="57">
        <v>2</v>
      </c>
      <c r="T20" s="36" t="s">
        <v>371</v>
      </c>
      <c r="U20" s="36" t="s">
        <v>371</v>
      </c>
      <c r="V20" s="58">
        <v>1</v>
      </c>
      <c r="W20" s="79">
        <f>2+2+2+2</f>
        <v>8</v>
      </c>
      <c r="X20" s="72"/>
    </row>
    <row r="21" spans="1:24" ht="13.5" customHeight="1" x14ac:dyDescent="0.25">
      <c r="A21" s="10"/>
      <c r="B21" s="10"/>
      <c r="C21" s="10" t="s">
        <v>32</v>
      </c>
      <c r="D21" s="22" t="s">
        <v>198</v>
      </c>
      <c r="E21" s="10" t="s">
        <v>33</v>
      </c>
      <c r="F21" s="47" t="s">
        <v>34</v>
      </c>
      <c r="G21" s="57">
        <v>3</v>
      </c>
      <c r="H21" s="36" t="s">
        <v>371</v>
      </c>
      <c r="I21" s="36" t="s">
        <v>371</v>
      </c>
      <c r="J21" s="66" t="s">
        <v>371</v>
      </c>
      <c r="K21" s="55">
        <v>3</v>
      </c>
      <c r="L21" s="36" t="s">
        <v>371</v>
      </c>
      <c r="M21" s="36" t="s">
        <v>371</v>
      </c>
      <c r="N21" s="59" t="s">
        <v>371</v>
      </c>
      <c r="O21" s="57">
        <v>3</v>
      </c>
      <c r="P21" s="36" t="s">
        <v>371</v>
      </c>
      <c r="Q21" s="36" t="s">
        <v>371</v>
      </c>
      <c r="R21" s="59" t="s">
        <v>371</v>
      </c>
      <c r="S21" s="57">
        <v>3</v>
      </c>
      <c r="T21" s="36" t="s">
        <v>371</v>
      </c>
      <c r="U21" s="36" t="s">
        <v>371</v>
      </c>
      <c r="V21" s="59" t="s">
        <v>371</v>
      </c>
      <c r="W21" s="79">
        <f>3+3+3+3</f>
        <v>12</v>
      </c>
      <c r="X21" s="73" t="s">
        <v>378</v>
      </c>
    </row>
    <row r="22" spans="1:24" ht="13.5" customHeight="1" x14ac:dyDescent="0.25">
      <c r="A22" s="10"/>
      <c r="B22" s="10"/>
      <c r="C22" s="24" t="s">
        <v>18</v>
      </c>
      <c r="D22" s="22" t="s">
        <v>30</v>
      </c>
      <c r="E22" s="24" t="s">
        <v>20</v>
      </c>
      <c r="F22" s="48" t="s">
        <v>31</v>
      </c>
      <c r="G22" s="57"/>
      <c r="H22" s="36"/>
      <c r="I22" s="36"/>
      <c r="J22" s="66"/>
      <c r="K22" s="57"/>
      <c r="L22" s="36"/>
      <c r="M22" s="36"/>
      <c r="N22" s="59"/>
      <c r="O22" s="57"/>
      <c r="P22" s="36"/>
      <c r="Q22" s="36"/>
      <c r="R22" s="58"/>
      <c r="S22" s="57"/>
      <c r="T22" s="36"/>
      <c r="U22" s="36"/>
      <c r="V22" s="58"/>
      <c r="W22" s="79"/>
      <c r="X22" s="72"/>
    </row>
    <row r="23" spans="1:24" s="33" customFormat="1" ht="13.5" customHeight="1" x14ac:dyDescent="0.25">
      <c r="A23" s="31"/>
      <c r="B23" s="31"/>
      <c r="C23" s="32" t="s">
        <v>0</v>
      </c>
      <c r="D23" s="28" t="s">
        <v>205</v>
      </c>
      <c r="E23" s="27" t="s">
        <v>206</v>
      </c>
      <c r="F23" s="46" t="s">
        <v>207</v>
      </c>
      <c r="G23" s="60"/>
      <c r="H23" s="36"/>
      <c r="I23" s="36"/>
      <c r="J23" s="66"/>
      <c r="K23" s="55"/>
      <c r="L23" s="36"/>
      <c r="M23" s="36"/>
      <c r="N23" s="59"/>
      <c r="O23" s="60"/>
      <c r="P23" s="36"/>
      <c r="Q23" s="36"/>
      <c r="R23" s="59"/>
      <c r="S23" s="60"/>
      <c r="T23" s="36"/>
      <c r="U23" s="36"/>
      <c r="V23" s="59"/>
      <c r="W23" s="79"/>
      <c r="X23" s="72"/>
    </row>
    <row r="24" spans="1:24" ht="13.5" customHeight="1" x14ac:dyDescent="0.25">
      <c r="A24" s="16"/>
      <c r="B24" s="16"/>
      <c r="C24" s="26" t="s">
        <v>206</v>
      </c>
      <c r="D24" s="28" t="s">
        <v>208</v>
      </c>
      <c r="E24" s="27" t="s">
        <v>206</v>
      </c>
      <c r="F24" s="46" t="s">
        <v>209</v>
      </c>
      <c r="G24" s="57"/>
      <c r="H24" s="36"/>
      <c r="I24" s="36"/>
      <c r="J24" s="66"/>
      <c r="K24" s="55"/>
      <c r="L24" s="36"/>
      <c r="M24" s="36"/>
      <c r="N24" s="59"/>
      <c r="O24" s="57"/>
      <c r="P24" s="36"/>
      <c r="Q24" s="36"/>
      <c r="R24" s="58"/>
      <c r="S24" s="57"/>
      <c r="T24" s="36"/>
      <c r="U24" s="36"/>
      <c r="V24" s="58"/>
      <c r="W24" s="80"/>
      <c r="X24" s="72"/>
    </row>
    <row r="25" spans="1:24" ht="13.5" customHeight="1" x14ac:dyDescent="0.25">
      <c r="A25" s="16"/>
      <c r="B25" s="16"/>
      <c r="C25" s="26" t="s">
        <v>206</v>
      </c>
      <c r="D25" s="28" t="s">
        <v>210</v>
      </c>
      <c r="E25" s="27" t="s">
        <v>206</v>
      </c>
      <c r="F25" s="46" t="s">
        <v>211</v>
      </c>
      <c r="G25" s="57"/>
      <c r="H25" s="36"/>
      <c r="I25" s="36"/>
      <c r="J25" s="47"/>
      <c r="K25" s="55"/>
      <c r="L25" s="36"/>
      <c r="M25" s="36"/>
      <c r="N25" s="58"/>
      <c r="O25" s="57"/>
      <c r="P25" s="36"/>
      <c r="Q25" s="36"/>
      <c r="R25" s="58"/>
      <c r="S25" s="57"/>
      <c r="T25" s="36"/>
      <c r="U25" s="36"/>
      <c r="V25" s="58"/>
      <c r="W25" s="80"/>
      <c r="X25" s="72"/>
    </row>
    <row r="26" spans="1:24" ht="13.5" customHeight="1" x14ac:dyDescent="0.25">
      <c r="A26" s="16"/>
      <c r="B26" s="16"/>
      <c r="C26" s="27" t="s">
        <v>212</v>
      </c>
      <c r="D26" s="28" t="s">
        <v>213</v>
      </c>
      <c r="E26" s="27" t="s">
        <v>206</v>
      </c>
      <c r="F26" s="46" t="s">
        <v>214</v>
      </c>
      <c r="G26" s="57"/>
      <c r="H26" s="10"/>
      <c r="I26" s="10"/>
      <c r="J26" s="47"/>
      <c r="K26" s="57"/>
      <c r="L26" s="10"/>
      <c r="M26" s="10"/>
      <c r="N26" s="58"/>
      <c r="O26" s="57"/>
      <c r="P26" s="10"/>
      <c r="Q26" s="10"/>
      <c r="R26" s="58"/>
      <c r="S26" s="57"/>
      <c r="T26" s="10"/>
      <c r="U26" s="10"/>
      <c r="V26" s="58"/>
      <c r="W26" s="80"/>
      <c r="X26" s="72"/>
    </row>
    <row r="27" spans="1:24" ht="13.5" customHeight="1" x14ac:dyDescent="0.25">
      <c r="A27" s="10"/>
      <c r="B27" s="10"/>
      <c r="C27" s="24" t="s">
        <v>18</v>
      </c>
      <c r="D27" s="22" t="s">
        <v>47</v>
      </c>
      <c r="E27" s="24" t="s">
        <v>20</v>
      </c>
      <c r="F27" s="48" t="s">
        <v>48</v>
      </c>
      <c r="G27" s="57"/>
      <c r="H27" s="10"/>
      <c r="I27" s="10"/>
      <c r="J27" s="47"/>
      <c r="K27" s="55"/>
      <c r="L27" s="10"/>
      <c r="M27" s="10"/>
      <c r="N27" s="58"/>
      <c r="O27" s="57"/>
      <c r="P27" s="10"/>
      <c r="Q27" s="10"/>
      <c r="R27" s="58"/>
      <c r="S27" s="57"/>
      <c r="T27" s="10"/>
      <c r="U27" s="10"/>
      <c r="V27" s="58"/>
      <c r="W27" s="80"/>
      <c r="X27" s="72"/>
    </row>
    <row r="28" spans="1:24" ht="13.5" customHeight="1" x14ac:dyDescent="0.25">
      <c r="A28" s="10"/>
      <c r="B28" s="10"/>
      <c r="C28" s="24" t="s">
        <v>18</v>
      </c>
      <c r="D28" s="22" t="s">
        <v>183</v>
      </c>
      <c r="E28" s="24" t="s">
        <v>20</v>
      </c>
      <c r="F28" s="48" t="s">
        <v>49</v>
      </c>
      <c r="G28" s="57"/>
      <c r="H28" s="10"/>
      <c r="I28" s="10"/>
      <c r="J28" s="47"/>
      <c r="K28" s="55"/>
      <c r="L28" s="10"/>
      <c r="M28" s="10"/>
      <c r="N28" s="58"/>
      <c r="O28" s="57"/>
      <c r="P28" s="10"/>
      <c r="Q28" s="10"/>
      <c r="R28" s="58"/>
      <c r="S28" s="57"/>
      <c r="T28" s="10"/>
      <c r="U28" s="10"/>
      <c r="V28" s="58"/>
      <c r="W28" s="80"/>
      <c r="X28" s="72"/>
    </row>
    <row r="29" spans="1:24" ht="13.5" customHeight="1" x14ac:dyDescent="0.25">
      <c r="A29" s="10"/>
      <c r="B29" s="10"/>
      <c r="C29" s="24" t="s">
        <v>18</v>
      </c>
      <c r="D29" s="22" t="s">
        <v>184</v>
      </c>
      <c r="E29" s="24" t="s">
        <v>20</v>
      </c>
      <c r="F29" s="48" t="s">
        <v>50</v>
      </c>
      <c r="G29" s="57"/>
      <c r="H29" s="10"/>
      <c r="I29" s="10"/>
      <c r="J29" s="47"/>
      <c r="K29" s="55"/>
      <c r="L29" s="10"/>
      <c r="M29" s="10"/>
      <c r="N29" s="58"/>
      <c r="O29" s="57"/>
      <c r="P29" s="10"/>
      <c r="Q29" s="10"/>
      <c r="R29" s="58"/>
      <c r="S29" s="57"/>
      <c r="T29" s="10"/>
      <c r="U29" s="10"/>
      <c r="V29" s="58"/>
      <c r="W29" s="80"/>
      <c r="X29" s="72"/>
    </row>
    <row r="30" spans="1:24" ht="13.5" customHeight="1" x14ac:dyDescent="0.25">
      <c r="A30" s="20"/>
      <c r="B30" s="20"/>
      <c r="C30" s="24" t="s">
        <v>18</v>
      </c>
      <c r="D30" s="22" t="s">
        <v>51</v>
      </c>
      <c r="E30" s="24" t="s">
        <v>20</v>
      </c>
      <c r="F30" s="48" t="s">
        <v>52</v>
      </c>
      <c r="G30" s="57"/>
      <c r="H30" s="10"/>
      <c r="I30" s="10"/>
      <c r="J30" s="47"/>
      <c r="K30" s="55"/>
      <c r="L30" s="10"/>
      <c r="M30" s="10"/>
      <c r="N30" s="58"/>
      <c r="O30" s="57"/>
      <c r="P30" s="10"/>
      <c r="Q30" s="10"/>
      <c r="R30" s="58"/>
      <c r="S30" s="57"/>
      <c r="T30" s="10"/>
      <c r="U30" s="10"/>
      <c r="V30" s="58"/>
      <c r="W30" s="80"/>
      <c r="X30" s="74"/>
    </row>
    <row r="31" spans="1:24" ht="13.5" customHeight="1" x14ac:dyDescent="0.25">
      <c r="A31" s="20"/>
      <c r="B31" s="20"/>
      <c r="C31" s="24" t="s">
        <v>18</v>
      </c>
      <c r="D31" s="22" t="s">
        <v>53</v>
      </c>
      <c r="E31" s="24" t="s">
        <v>20</v>
      </c>
      <c r="F31" s="48" t="s">
        <v>54</v>
      </c>
      <c r="G31" s="57"/>
      <c r="H31" s="10"/>
      <c r="I31" s="10"/>
      <c r="J31" s="47"/>
      <c r="K31" s="55"/>
      <c r="L31" s="10"/>
      <c r="M31" s="10"/>
      <c r="N31" s="58"/>
      <c r="O31" s="57"/>
      <c r="P31" s="10"/>
      <c r="Q31" s="10"/>
      <c r="R31" s="58"/>
      <c r="S31" s="57"/>
      <c r="T31" s="10"/>
      <c r="U31" s="10"/>
      <c r="V31" s="58"/>
      <c r="W31" s="80"/>
      <c r="X31" s="72"/>
    </row>
    <row r="32" spans="1:24" ht="13.5" customHeight="1" x14ac:dyDescent="0.25">
      <c r="A32" s="10"/>
      <c r="B32" s="10"/>
      <c r="C32" s="10" t="s">
        <v>18</v>
      </c>
      <c r="D32" s="15" t="s">
        <v>55</v>
      </c>
      <c r="E32" s="10" t="s">
        <v>20</v>
      </c>
      <c r="F32" s="47" t="s">
        <v>56</v>
      </c>
      <c r="G32" s="57"/>
      <c r="H32" s="10"/>
      <c r="I32" s="10"/>
      <c r="J32" s="47"/>
      <c r="K32" s="55"/>
      <c r="L32" s="10"/>
      <c r="M32" s="10"/>
      <c r="N32" s="58"/>
      <c r="O32" s="57"/>
      <c r="P32" s="10"/>
      <c r="Q32" s="10"/>
      <c r="R32" s="58"/>
      <c r="S32" s="57"/>
      <c r="T32" s="10"/>
      <c r="U32" s="10"/>
      <c r="V32" s="58"/>
      <c r="W32" s="80"/>
      <c r="X32" s="72"/>
    </row>
    <row r="33" spans="1:34" ht="13.5" customHeight="1" x14ac:dyDescent="0.25">
      <c r="A33" s="10"/>
      <c r="B33" s="10"/>
      <c r="C33" s="6" t="s">
        <v>42</v>
      </c>
      <c r="D33" s="15" t="s">
        <v>43</v>
      </c>
      <c r="E33" s="10" t="s">
        <v>10</v>
      </c>
      <c r="F33" s="47" t="s">
        <v>44</v>
      </c>
      <c r="G33" s="57"/>
      <c r="H33" s="10"/>
      <c r="I33" s="10"/>
      <c r="J33" s="47"/>
      <c r="K33" s="55"/>
      <c r="L33" s="10"/>
      <c r="M33" s="10"/>
      <c r="N33" s="58"/>
      <c r="O33" s="57"/>
      <c r="P33" s="10"/>
      <c r="Q33" s="10"/>
      <c r="R33" s="58"/>
      <c r="S33" s="57"/>
      <c r="T33" s="10"/>
      <c r="U33" s="10"/>
      <c r="V33" s="58"/>
      <c r="W33" s="80"/>
      <c r="X33" s="75"/>
      <c r="AB33" s="3">
        <v>82</v>
      </c>
      <c r="AC33" s="14" t="s">
        <v>83</v>
      </c>
      <c r="AD33" s="11" t="s">
        <v>144</v>
      </c>
      <c r="AE33" s="11" t="s">
        <v>12</v>
      </c>
      <c r="AF33" s="5" t="s">
        <v>145</v>
      </c>
      <c r="AG33" s="6">
        <v>4100038</v>
      </c>
      <c r="AH33" s="5" t="s">
        <v>164</v>
      </c>
    </row>
    <row r="34" spans="1:34" ht="13.5" customHeight="1" x14ac:dyDescent="0.25">
      <c r="A34" s="10"/>
      <c r="B34" s="10"/>
      <c r="C34" s="10" t="s">
        <v>42</v>
      </c>
      <c r="D34" s="15" t="s">
        <v>45</v>
      </c>
      <c r="E34" s="10" t="s">
        <v>10</v>
      </c>
      <c r="F34" s="47" t="s">
        <v>46</v>
      </c>
      <c r="G34" s="57"/>
      <c r="H34" s="10"/>
      <c r="I34" s="10"/>
      <c r="J34" s="47"/>
      <c r="K34" s="55"/>
      <c r="L34" s="10"/>
      <c r="M34" s="10"/>
      <c r="N34" s="58"/>
      <c r="O34" s="57"/>
      <c r="P34" s="10"/>
      <c r="Q34" s="10"/>
      <c r="R34" s="58"/>
      <c r="S34" s="57"/>
      <c r="T34" s="10"/>
      <c r="U34" s="10"/>
      <c r="V34" s="58"/>
      <c r="W34" s="80"/>
      <c r="X34" s="72"/>
      <c r="AB34" s="7"/>
      <c r="AC34" s="17"/>
      <c r="AD34" s="12"/>
      <c r="AE34" s="12"/>
      <c r="AF34" s="9"/>
      <c r="AG34" s="10">
        <v>4100100</v>
      </c>
      <c r="AH34" s="9"/>
    </row>
    <row r="35" spans="1:34" ht="13.5" customHeight="1" x14ac:dyDescent="0.25">
      <c r="A35" s="10"/>
      <c r="B35" s="10"/>
      <c r="C35" s="6" t="s">
        <v>35</v>
      </c>
      <c r="D35" s="15" t="s">
        <v>36</v>
      </c>
      <c r="E35" s="10" t="s">
        <v>12</v>
      </c>
      <c r="F35" s="47" t="s">
        <v>37</v>
      </c>
      <c r="G35" s="57"/>
      <c r="H35" s="10"/>
      <c r="I35" s="10"/>
      <c r="J35" s="47"/>
      <c r="K35" s="55"/>
      <c r="L35" s="10"/>
      <c r="M35" s="10"/>
      <c r="N35" s="58"/>
      <c r="O35" s="57"/>
      <c r="P35" s="10"/>
      <c r="Q35" s="10"/>
      <c r="R35" s="58"/>
      <c r="S35" s="57"/>
      <c r="T35" s="10"/>
      <c r="U35" s="10"/>
      <c r="V35" s="58"/>
      <c r="W35" s="80"/>
      <c r="X35" s="72"/>
    </row>
    <row r="36" spans="1:34" ht="13.5" customHeight="1" x14ac:dyDescent="0.25">
      <c r="A36" s="10"/>
      <c r="B36" s="10"/>
      <c r="C36" s="6" t="s">
        <v>35</v>
      </c>
      <c r="D36" s="15" t="s">
        <v>38</v>
      </c>
      <c r="E36" s="10" t="s">
        <v>12</v>
      </c>
      <c r="F36" s="47" t="s">
        <v>39</v>
      </c>
      <c r="G36" s="57"/>
      <c r="H36" s="10"/>
      <c r="I36" s="10"/>
      <c r="J36" s="47"/>
      <c r="K36" s="55"/>
      <c r="L36" s="10"/>
      <c r="M36" s="10"/>
      <c r="N36" s="58"/>
      <c r="O36" s="57"/>
      <c r="P36" s="10"/>
      <c r="Q36" s="10"/>
      <c r="R36" s="58"/>
      <c r="S36" s="57"/>
      <c r="T36" s="10"/>
      <c r="U36" s="10"/>
      <c r="V36" s="58"/>
      <c r="W36" s="80"/>
      <c r="X36" s="72"/>
    </row>
    <row r="37" spans="1:34" ht="13.5" customHeight="1" x14ac:dyDescent="0.25">
      <c r="A37" s="10"/>
      <c r="B37" s="10"/>
      <c r="C37" s="6" t="s">
        <v>35</v>
      </c>
      <c r="D37" s="15" t="s">
        <v>40</v>
      </c>
      <c r="E37" s="10" t="s">
        <v>10</v>
      </c>
      <c r="F37" s="47" t="s">
        <v>41</v>
      </c>
      <c r="G37" s="57"/>
      <c r="H37" s="10"/>
      <c r="I37" s="10"/>
      <c r="J37" s="47"/>
      <c r="K37" s="55"/>
      <c r="L37" s="10"/>
      <c r="M37" s="10"/>
      <c r="N37" s="58"/>
      <c r="O37" s="57"/>
      <c r="P37" s="10"/>
      <c r="Q37" s="10"/>
      <c r="R37" s="58"/>
      <c r="S37" s="57"/>
      <c r="T37" s="10"/>
      <c r="U37" s="10"/>
      <c r="V37" s="58"/>
      <c r="W37" s="80"/>
      <c r="X37" s="72"/>
    </row>
    <row r="38" spans="1:34" ht="13.5" customHeight="1" x14ac:dyDescent="0.25">
      <c r="A38" s="10"/>
      <c r="B38" s="10"/>
      <c r="C38" s="10" t="s">
        <v>57</v>
      </c>
      <c r="D38" s="15" t="s">
        <v>182</v>
      </c>
      <c r="E38" s="10" t="s">
        <v>58</v>
      </c>
      <c r="F38" s="47" t="s">
        <v>59</v>
      </c>
      <c r="G38" s="57"/>
      <c r="H38" s="10"/>
      <c r="I38" s="10"/>
      <c r="J38" s="47"/>
      <c r="K38" s="55"/>
      <c r="L38" s="10"/>
      <c r="M38" s="10"/>
      <c r="N38" s="58"/>
      <c r="O38" s="57"/>
      <c r="P38" s="10"/>
      <c r="Q38" s="10"/>
      <c r="R38" s="58"/>
      <c r="S38" s="57"/>
      <c r="T38" s="10"/>
      <c r="U38" s="10"/>
      <c r="V38" s="58"/>
      <c r="W38" s="80"/>
      <c r="X38" s="72"/>
    </row>
    <row r="39" spans="1:34" ht="13.5" customHeight="1" x14ac:dyDescent="0.25">
      <c r="A39" s="10"/>
      <c r="B39" s="10"/>
      <c r="C39" s="10" t="s">
        <v>57</v>
      </c>
      <c r="D39" s="15" t="s">
        <v>60</v>
      </c>
      <c r="E39" s="10" t="s">
        <v>58</v>
      </c>
      <c r="F39" s="47" t="s">
        <v>59</v>
      </c>
      <c r="G39" s="57"/>
      <c r="H39" s="10"/>
      <c r="I39" s="10"/>
      <c r="J39" s="47"/>
      <c r="K39" s="55"/>
      <c r="L39" s="10"/>
      <c r="M39" s="10"/>
      <c r="N39" s="58"/>
      <c r="O39" s="57"/>
      <c r="P39" s="10"/>
      <c r="Q39" s="10"/>
      <c r="R39" s="58"/>
      <c r="S39" s="57"/>
      <c r="T39" s="10"/>
      <c r="U39" s="10"/>
      <c r="V39" s="58"/>
      <c r="W39" s="80"/>
      <c r="X39" s="72"/>
    </row>
    <row r="40" spans="1:34" ht="13.5" customHeight="1" x14ac:dyDescent="0.25">
      <c r="A40" s="10"/>
      <c r="B40" s="10"/>
      <c r="C40" s="6" t="s">
        <v>61</v>
      </c>
      <c r="D40" s="15" t="s">
        <v>62</v>
      </c>
      <c r="E40" s="10" t="s">
        <v>63</v>
      </c>
      <c r="F40" s="47" t="s">
        <v>64</v>
      </c>
      <c r="G40" s="57"/>
      <c r="H40" s="10"/>
      <c r="I40" s="10"/>
      <c r="J40" s="47"/>
      <c r="K40" s="55"/>
      <c r="L40" s="10"/>
      <c r="M40" s="10"/>
      <c r="N40" s="58"/>
      <c r="O40" s="57"/>
      <c r="P40" s="10"/>
      <c r="Q40" s="10"/>
      <c r="R40" s="58"/>
      <c r="S40" s="57"/>
      <c r="T40" s="10"/>
      <c r="U40" s="10"/>
      <c r="V40" s="58"/>
      <c r="W40" s="80"/>
      <c r="X40" s="72"/>
    </row>
    <row r="41" spans="1:34" ht="13.5" customHeight="1" x14ac:dyDescent="0.25">
      <c r="A41" s="10"/>
      <c r="B41" s="10"/>
      <c r="C41" s="6" t="s">
        <v>61</v>
      </c>
      <c r="D41" s="15" t="s">
        <v>178</v>
      </c>
      <c r="E41" s="10" t="s">
        <v>63</v>
      </c>
      <c r="F41" s="47" t="s">
        <v>65</v>
      </c>
      <c r="G41" s="57"/>
      <c r="H41" s="10"/>
      <c r="I41" s="10"/>
      <c r="J41" s="47"/>
      <c r="K41" s="55"/>
      <c r="L41" s="10"/>
      <c r="M41" s="10"/>
      <c r="N41" s="58"/>
      <c r="O41" s="57"/>
      <c r="P41" s="10"/>
      <c r="Q41" s="10"/>
      <c r="R41" s="58"/>
      <c r="S41" s="57"/>
      <c r="T41" s="10"/>
      <c r="U41" s="10"/>
      <c r="V41" s="58"/>
      <c r="W41" s="80"/>
      <c r="X41" s="72"/>
    </row>
    <row r="42" spans="1:34" ht="13.5" customHeight="1" x14ac:dyDescent="0.25">
      <c r="A42" s="10"/>
      <c r="B42" s="10"/>
      <c r="C42" s="6" t="s">
        <v>61</v>
      </c>
      <c r="D42" s="15" t="s">
        <v>179</v>
      </c>
      <c r="E42" s="10" t="s">
        <v>63</v>
      </c>
      <c r="F42" s="47" t="s">
        <v>66</v>
      </c>
      <c r="G42" s="57"/>
      <c r="H42" s="10"/>
      <c r="I42" s="10"/>
      <c r="J42" s="47"/>
      <c r="K42" s="55"/>
      <c r="L42" s="10"/>
      <c r="M42" s="10"/>
      <c r="N42" s="58"/>
      <c r="O42" s="57"/>
      <c r="P42" s="10"/>
      <c r="Q42" s="10"/>
      <c r="R42" s="58"/>
      <c r="S42" s="57"/>
      <c r="T42" s="10"/>
      <c r="U42" s="10"/>
      <c r="V42" s="58"/>
      <c r="W42" s="80"/>
      <c r="X42" s="72"/>
    </row>
    <row r="43" spans="1:34" ht="13.5" customHeight="1" x14ac:dyDescent="0.25">
      <c r="A43" s="10"/>
      <c r="B43" s="10"/>
      <c r="C43" s="6" t="s">
        <v>35</v>
      </c>
      <c r="D43" s="15" t="s">
        <v>180</v>
      </c>
      <c r="E43" s="10" t="s">
        <v>12</v>
      </c>
      <c r="F43" s="47" t="s">
        <v>72</v>
      </c>
      <c r="G43" s="57"/>
      <c r="H43" s="10"/>
      <c r="I43" s="10"/>
      <c r="J43" s="47"/>
      <c r="K43" s="55"/>
      <c r="L43" s="10"/>
      <c r="M43" s="10"/>
      <c r="N43" s="58"/>
      <c r="O43" s="57"/>
      <c r="P43" s="10"/>
      <c r="Q43" s="10"/>
      <c r="R43" s="58"/>
      <c r="S43" s="57"/>
      <c r="T43" s="10"/>
      <c r="U43" s="10"/>
      <c r="V43" s="58"/>
      <c r="W43" s="80"/>
      <c r="X43" s="72"/>
    </row>
    <row r="44" spans="1:34" ht="13.5" customHeight="1" x14ac:dyDescent="0.25">
      <c r="A44" s="10"/>
      <c r="B44" s="10"/>
      <c r="C44" s="6" t="s">
        <v>35</v>
      </c>
      <c r="D44" s="15" t="s">
        <v>181</v>
      </c>
      <c r="E44" s="10" t="s">
        <v>12</v>
      </c>
      <c r="F44" s="47" t="s">
        <v>73</v>
      </c>
      <c r="G44" s="57"/>
      <c r="H44" s="10"/>
      <c r="I44" s="10"/>
      <c r="J44" s="47"/>
      <c r="K44" s="55"/>
      <c r="L44" s="10"/>
      <c r="M44" s="10"/>
      <c r="N44" s="58"/>
      <c r="O44" s="57"/>
      <c r="P44" s="10"/>
      <c r="Q44" s="10"/>
      <c r="R44" s="58"/>
      <c r="S44" s="57"/>
      <c r="T44" s="10"/>
      <c r="U44" s="10"/>
      <c r="V44" s="58"/>
      <c r="W44" s="80"/>
      <c r="X44" s="72"/>
    </row>
    <row r="45" spans="1:34" ht="13.5" customHeight="1" x14ac:dyDescent="0.25">
      <c r="A45" s="10"/>
      <c r="B45" s="10"/>
      <c r="C45" s="10" t="s">
        <v>35</v>
      </c>
      <c r="D45" s="22" t="s">
        <v>197</v>
      </c>
      <c r="E45" s="10" t="s">
        <v>12</v>
      </c>
      <c r="F45" s="47" t="s">
        <v>112</v>
      </c>
      <c r="G45" s="57"/>
      <c r="H45" s="10"/>
      <c r="I45" s="10"/>
      <c r="J45" s="47"/>
      <c r="K45" s="55"/>
      <c r="L45" s="10"/>
      <c r="M45" s="10"/>
      <c r="N45" s="58"/>
      <c r="O45" s="57"/>
      <c r="P45" s="10"/>
      <c r="Q45" s="10"/>
      <c r="R45" s="58"/>
      <c r="S45" s="57"/>
      <c r="T45" s="10"/>
      <c r="U45" s="10"/>
      <c r="V45" s="58"/>
      <c r="W45" s="80"/>
      <c r="X45" s="72"/>
    </row>
    <row r="46" spans="1:34" ht="13.5" customHeight="1" x14ac:dyDescent="0.25">
      <c r="A46" s="10"/>
      <c r="B46" s="10"/>
      <c r="C46" s="6" t="s">
        <v>35</v>
      </c>
      <c r="D46" s="15" t="s">
        <v>74</v>
      </c>
      <c r="E46" s="10" t="s">
        <v>12</v>
      </c>
      <c r="F46" s="47" t="s">
        <v>75</v>
      </c>
      <c r="G46" s="57"/>
      <c r="H46" s="10"/>
      <c r="I46" s="10"/>
      <c r="J46" s="47"/>
      <c r="K46" s="55"/>
      <c r="L46" s="10"/>
      <c r="M46" s="10"/>
      <c r="N46" s="58"/>
      <c r="O46" s="57"/>
      <c r="P46" s="10"/>
      <c r="Q46" s="10"/>
      <c r="R46" s="58"/>
      <c r="S46" s="57"/>
      <c r="T46" s="10"/>
      <c r="U46" s="10"/>
      <c r="V46" s="58"/>
      <c r="W46" s="80"/>
      <c r="X46" s="72"/>
    </row>
    <row r="47" spans="1:34" ht="13.5" customHeight="1" x14ac:dyDescent="0.25">
      <c r="A47" s="10"/>
      <c r="B47" s="10"/>
      <c r="C47" s="6" t="s">
        <v>35</v>
      </c>
      <c r="D47" s="15" t="s">
        <v>76</v>
      </c>
      <c r="E47" s="10" t="s">
        <v>12</v>
      </c>
      <c r="F47" s="47" t="s">
        <v>77</v>
      </c>
      <c r="G47" s="57"/>
      <c r="H47" s="10"/>
      <c r="I47" s="10"/>
      <c r="J47" s="47"/>
      <c r="K47" s="55"/>
      <c r="L47" s="10"/>
      <c r="M47" s="10"/>
      <c r="N47" s="58"/>
      <c r="O47" s="57"/>
      <c r="P47" s="10"/>
      <c r="Q47" s="10"/>
      <c r="R47" s="58"/>
      <c r="S47" s="57"/>
      <c r="T47" s="10"/>
      <c r="U47" s="10"/>
      <c r="V47" s="58"/>
      <c r="W47" s="80"/>
      <c r="X47" s="72"/>
    </row>
    <row r="48" spans="1:34" ht="13.5" customHeight="1" x14ac:dyDescent="0.25">
      <c r="A48" s="10"/>
      <c r="B48" s="10"/>
      <c r="C48" s="6" t="s">
        <v>35</v>
      </c>
      <c r="D48" s="15" t="s">
        <v>78</v>
      </c>
      <c r="E48" s="10" t="s">
        <v>12</v>
      </c>
      <c r="F48" s="47" t="s">
        <v>79</v>
      </c>
      <c r="G48" s="57"/>
      <c r="H48" s="10"/>
      <c r="I48" s="10"/>
      <c r="J48" s="47"/>
      <c r="K48" s="55"/>
      <c r="L48" s="10"/>
      <c r="M48" s="10"/>
      <c r="N48" s="58"/>
      <c r="O48" s="57"/>
      <c r="P48" s="10"/>
      <c r="Q48" s="10"/>
      <c r="R48" s="58"/>
      <c r="S48" s="57"/>
      <c r="T48" s="10"/>
      <c r="U48" s="10"/>
      <c r="V48" s="58"/>
      <c r="W48" s="80"/>
      <c r="X48" s="72"/>
    </row>
    <row r="49" spans="1:24" ht="13.5" customHeight="1" x14ac:dyDescent="0.25">
      <c r="A49" s="10"/>
      <c r="B49" s="10"/>
      <c r="C49" s="10" t="s">
        <v>83</v>
      </c>
      <c r="D49" s="15" t="s">
        <v>84</v>
      </c>
      <c r="E49" s="10" t="s">
        <v>10</v>
      </c>
      <c r="F49" s="47" t="s">
        <v>85</v>
      </c>
      <c r="G49" s="57"/>
      <c r="H49" s="10"/>
      <c r="I49" s="10"/>
      <c r="J49" s="47"/>
      <c r="K49" s="55"/>
      <c r="L49" s="10"/>
      <c r="M49" s="10"/>
      <c r="N49" s="58"/>
      <c r="O49" s="57"/>
      <c r="P49" s="10"/>
      <c r="Q49" s="10"/>
      <c r="R49" s="58"/>
      <c r="S49" s="57"/>
      <c r="T49" s="10"/>
      <c r="U49" s="10"/>
      <c r="V49" s="58"/>
      <c r="W49" s="80"/>
      <c r="X49" s="72"/>
    </row>
    <row r="50" spans="1:24" ht="13.5" customHeight="1" x14ac:dyDescent="0.25">
      <c r="A50" s="10"/>
      <c r="B50" s="10"/>
      <c r="C50" s="10" t="s">
        <v>107</v>
      </c>
      <c r="D50" s="15" t="s">
        <v>187</v>
      </c>
      <c r="E50" s="10" t="s">
        <v>104</v>
      </c>
      <c r="F50" s="47" t="s">
        <v>108</v>
      </c>
      <c r="G50" s="57"/>
      <c r="H50" s="10"/>
      <c r="I50" s="10"/>
      <c r="J50" s="47"/>
      <c r="K50" s="55"/>
      <c r="L50" s="10"/>
      <c r="M50" s="10"/>
      <c r="N50" s="58"/>
      <c r="O50" s="57"/>
      <c r="P50" s="10"/>
      <c r="Q50" s="10"/>
      <c r="R50" s="58"/>
      <c r="S50" s="57"/>
      <c r="T50" s="10"/>
      <c r="U50" s="10"/>
      <c r="V50" s="58"/>
      <c r="W50" s="80"/>
      <c r="X50" s="72"/>
    </row>
    <row r="51" spans="1:24" ht="13.5" customHeight="1" x14ac:dyDescent="0.25">
      <c r="A51" s="10"/>
      <c r="B51" s="10"/>
      <c r="C51" s="10" t="s">
        <v>107</v>
      </c>
      <c r="D51" s="15" t="s">
        <v>96</v>
      </c>
      <c r="E51" s="10" t="s">
        <v>104</v>
      </c>
      <c r="F51" s="47" t="s">
        <v>109</v>
      </c>
      <c r="G51" s="57"/>
      <c r="H51" s="10"/>
      <c r="I51" s="10"/>
      <c r="J51" s="47"/>
      <c r="K51" s="55"/>
      <c r="L51" s="10"/>
      <c r="M51" s="10"/>
      <c r="N51" s="58"/>
      <c r="O51" s="57"/>
      <c r="P51" s="10"/>
      <c r="Q51" s="10"/>
      <c r="R51" s="58"/>
      <c r="S51" s="57"/>
      <c r="T51" s="10"/>
      <c r="U51" s="10"/>
      <c r="V51" s="58"/>
      <c r="W51" s="80"/>
      <c r="X51" s="72"/>
    </row>
    <row r="52" spans="1:24" ht="13.5" customHeight="1" x14ac:dyDescent="0.25">
      <c r="A52" s="10"/>
      <c r="B52" s="10"/>
      <c r="C52" s="10" t="s">
        <v>104</v>
      </c>
      <c r="D52" s="15" t="s">
        <v>157</v>
      </c>
      <c r="E52" s="10" t="s">
        <v>104</v>
      </c>
      <c r="F52" s="47" t="s">
        <v>105</v>
      </c>
      <c r="G52" s="57"/>
      <c r="H52" s="10"/>
      <c r="I52" s="10"/>
      <c r="J52" s="47"/>
      <c r="K52" s="55"/>
      <c r="L52" s="10"/>
      <c r="M52" s="10"/>
      <c r="N52" s="58"/>
      <c r="O52" s="57"/>
      <c r="P52" s="10"/>
      <c r="Q52" s="10"/>
      <c r="R52" s="58"/>
      <c r="S52" s="57"/>
      <c r="T52" s="10"/>
      <c r="U52" s="10"/>
      <c r="V52" s="58"/>
      <c r="W52" s="80"/>
      <c r="X52" s="72"/>
    </row>
    <row r="53" spans="1:24" ht="13.5" customHeight="1" x14ac:dyDescent="0.25">
      <c r="A53" s="10"/>
      <c r="B53" s="10"/>
      <c r="C53" s="10" t="s">
        <v>104</v>
      </c>
      <c r="D53" s="15" t="s">
        <v>174</v>
      </c>
      <c r="E53" s="10" t="s">
        <v>104</v>
      </c>
      <c r="F53" s="47" t="s">
        <v>106</v>
      </c>
      <c r="G53" s="57"/>
      <c r="H53" s="10"/>
      <c r="I53" s="10"/>
      <c r="J53" s="47"/>
      <c r="K53" s="55"/>
      <c r="L53" s="10"/>
      <c r="M53" s="10"/>
      <c r="N53" s="58"/>
      <c r="O53" s="57"/>
      <c r="P53" s="10"/>
      <c r="Q53" s="10"/>
      <c r="R53" s="58"/>
      <c r="S53" s="57"/>
      <c r="T53" s="10"/>
      <c r="U53" s="10"/>
      <c r="V53" s="58"/>
      <c r="W53" s="80"/>
      <c r="X53" s="72"/>
    </row>
    <row r="54" spans="1:24" ht="13.5" customHeight="1" x14ac:dyDescent="0.25">
      <c r="A54" s="10"/>
      <c r="B54" s="10"/>
      <c r="C54" s="10" t="s">
        <v>102</v>
      </c>
      <c r="D54" s="15" t="s">
        <v>176</v>
      </c>
      <c r="E54" s="10" t="s">
        <v>94</v>
      </c>
      <c r="F54" s="47" t="s">
        <v>103</v>
      </c>
      <c r="G54" s="57"/>
      <c r="H54" s="10"/>
      <c r="I54" s="10"/>
      <c r="J54" s="47"/>
      <c r="K54" s="55"/>
      <c r="L54" s="10"/>
      <c r="M54" s="10"/>
      <c r="N54" s="58"/>
      <c r="O54" s="57"/>
      <c r="P54" s="10"/>
      <c r="Q54" s="10"/>
      <c r="R54" s="58"/>
      <c r="S54" s="57"/>
      <c r="T54" s="10"/>
      <c r="U54" s="10"/>
      <c r="V54" s="58"/>
      <c r="W54" s="80"/>
      <c r="X54" s="72"/>
    </row>
    <row r="55" spans="1:24" ht="13.5" customHeight="1" x14ac:dyDescent="0.25">
      <c r="A55" s="10"/>
      <c r="B55" s="10"/>
      <c r="C55" s="10" t="s">
        <v>92</v>
      </c>
      <c r="D55" s="15" t="s">
        <v>93</v>
      </c>
      <c r="E55" s="10" t="s">
        <v>94</v>
      </c>
      <c r="F55" s="47" t="s">
        <v>95</v>
      </c>
      <c r="G55" s="57"/>
      <c r="H55" s="10"/>
      <c r="I55" s="10"/>
      <c r="J55" s="47"/>
      <c r="K55" s="55"/>
      <c r="L55" s="10"/>
      <c r="M55" s="10"/>
      <c r="N55" s="58"/>
      <c r="O55" s="57"/>
      <c r="P55" s="10"/>
      <c r="Q55" s="10"/>
      <c r="R55" s="58"/>
      <c r="S55" s="57"/>
      <c r="T55" s="10"/>
      <c r="U55" s="10"/>
      <c r="V55" s="58"/>
      <c r="W55" s="80"/>
      <c r="X55" s="72"/>
    </row>
    <row r="56" spans="1:24" ht="13.5" customHeight="1" x14ac:dyDescent="0.25">
      <c r="A56" s="10"/>
      <c r="B56" s="10"/>
      <c r="C56" s="10" t="s">
        <v>92</v>
      </c>
      <c r="D56" s="15" t="s">
        <v>96</v>
      </c>
      <c r="E56" s="10" t="s">
        <v>94</v>
      </c>
      <c r="F56" s="47" t="s">
        <v>97</v>
      </c>
      <c r="G56" s="57"/>
      <c r="H56" s="10"/>
      <c r="I56" s="10"/>
      <c r="J56" s="47"/>
      <c r="K56" s="55"/>
      <c r="L56" s="10"/>
      <c r="M56" s="10"/>
      <c r="N56" s="58"/>
      <c r="O56" s="57"/>
      <c r="P56" s="10"/>
      <c r="Q56" s="10"/>
      <c r="R56" s="58"/>
      <c r="S56" s="57"/>
      <c r="T56" s="10"/>
      <c r="U56" s="10"/>
      <c r="V56" s="58"/>
      <c r="W56" s="80"/>
      <c r="X56" s="72"/>
    </row>
    <row r="57" spans="1:24" ht="13.5" customHeight="1" x14ac:dyDescent="0.25">
      <c r="A57" s="10"/>
      <c r="B57" s="10"/>
      <c r="C57" s="10" t="s">
        <v>92</v>
      </c>
      <c r="D57" s="15" t="s">
        <v>98</v>
      </c>
      <c r="E57" s="10" t="s">
        <v>94</v>
      </c>
      <c r="F57" s="47" t="s">
        <v>99</v>
      </c>
      <c r="G57" s="57"/>
      <c r="H57" s="10"/>
      <c r="I57" s="10"/>
      <c r="J57" s="47"/>
      <c r="K57" s="55"/>
      <c r="L57" s="10"/>
      <c r="M57" s="10"/>
      <c r="N57" s="58"/>
      <c r="O57" s="57"/>
      <c r="P57" s="10"/>
      <c r="Q57" s="10"/>
      <c r="R57" s="58"/>
      <c r="S57" s="57"/>
      <c r="T57" s="10"/>
      <c r="U57" s="10"/>
      <c r="V57" s="58"/>
      <c r="W57" s="80"/>
      <c r="X57" s="72"/>
    </row>
    <row r="58" spans="1:24" ht="13.5" customHeight="1" x14ac:dyDescent="0.25">
      <c r="A58" s="10"/>
      <c r="B58" s="10"/>
      <c r="C58" s="10" t="s">
        <v>92</v>
      </c>
      <c r="D58" s="15" t="s">
        <v>100</v>
      </c>
      <c r="E58" s="10" t="s">
        <v>94</v>
      </c>
      <c r="F58" s="47" t="s">
        <v>101</v>
      </c>
      <c r="G58" s="57"/>
      <c r="H58" s="10"/>
      <c r="I58" s="10"/>
      <c r="J58" s="47"/>
      <c r="K58" s="55"/>
      <c r="L58" s="10"/>
      <c r="M58" s="10"/>
      <c r="N58" s="58"/>
      <c r="O58" s="57"/>
      <c r="P58" s="10"/>
      <c r="Q58" s="10"/>
      <c r="R58" s="58"/>
      <c r="S58" s="57"/>
      <c r="T58" s="10"/>
      <c r="U58" s="10"/>
      <c r="V58" s="58"/>
      <c r="W58" s="80"/>
      <c r="X58" s="72"/>
    </row>
    <row r="59" spans="1:24" ht="13.5" customHeight="1" x14ac:dyDescent="0.25">
      <c r="A59" s="10"/>
      <c r="B59" s="10"/>
      <c r="C59" s="10" t="s">
        <v>80</v>
      </c>
      <c r="D59" s="15" t="s">
        <v>81</v>
      </c>
      <c r="E59" s="10" t="s">
        <v>12</v>
      </c>
      <c r="F59" s="47" t="s">
        <v>82</v>
      </c>
      <c r="G59" s="57"/>
      <c r="H59" s="10"/>
      <c r="I59" s="10"/>
      <c r="J59" s="47"/>
      <c r="K59" s="55"/>
      <c r="L59" s="10"/>
      <c r="M59" s="10"/>
      <c r="N59" s="58"/>
      <c r="O59" s="57"/>
      <c r="P59" s="10"/>
      <c r="Q59" s="10"/>
      <c r="R59" s="58"/>
      <c r="S59" s="57"/>
      <c r="T59" s="10"/>
      <c r="U59" s="10"/>
      <c r="V59" s="58"/>
      <c r="W59" s="80"/>
      <c r="X59" s="72"/>
    </row>
    <row r="60" spans="1:24" ht="13.5" customHeight="1" x14ac:dyDescent="0.25">
      <c r="A60" s="10"/>
      <c r="B60" s="10"/>
      <c r="C60" s="10" t="s">
        <v>86</v>
      </c>
      <c r="D60" s="15" t="s">
        <v>87</v>
      </c>
      <c r="E60" s="10" t="s">
        <v>10</v>
      </c>
      <c r="F60" s="47" t="s">
        <v>88</v>
      </c>
      <c r="G60" s="57"/>
      <c r="H60" s="10"/>
      <c r="I60" s="10"/>
      <c r="J60" s="47"/>
      <c r="K60" s="55"/>
      <c r="L60" s="10"/>
      <c r="M60" s="10"/>
      <c r="N60" s="58"/>
      <c r="O60" s="57"/>
      <c r="P60" s="10"/>
      <c r="Q60" s="10"/>
      <c r="R60" s="58"/>
      <c r="S60" s="57"/>
      <c r="T60" s="10"/>
      <c r="U60" s="10"/>
      <c r="V60" s="58"/>
      <c r="W60" s="80"/>
      <c r="X60" s="72"/>
    </row>
    <row r="61" spans="1:24" ht="13.5" customHeight="1" x14ac:dyDescent="0.25">
      <c r="A61" s="10"/>
      <c r="B61" s="10"/>
      <c r="C61" s="10" t="s">
        <v>86</v>
      </c>
      <c r="D61" s="15" t="s">
        <v>89</v>
      </c>
      <c r="E61" s="10" t="s">
        <v>10</v>
      </c>
      <c r="F61" s="47" t="s">
        <v>90</v>
      </c>
      <c r="G61" s="57"/>
      <c r="H61" s="10"/>
      <c r="I61" s="10"/>
      <c r="J61" s="47"/>
      <c r="K61" s="55"/>
      <c r="L61" s="10"/>
      <c r="M61" s="10"/>
      <c r="N61" s="58"/>
      <c r="O61" s="57"/>
      <c r="P61" s="10"/>
      <c r="Q61" s="10"/>
      <c r="R61" s="58"/>
      <c r="S61" s="57"/>
      <c r="T61" s="10"/>
      <c r="U61" s="10"/>
      <c r="V61" s="58"/>
      <c r="W61" s="80"/>
      <c r="X61" s="72"/>
    </row>
    <row r="62" spans="1:24" ht="13.5" customHeight="1" x14ac:dyDescent="0.25">
      <c r="A62" s="10"/>
      <c r="B62" s="10"/>
      <c r="C62" s="10" t="s">
        <v>86</v>
      </c>
      <c r="D62" s="15" t="s">
        <v>81</v>
      </c>
      <c r="E62" s="10" t="s">
        <v>10</v>
      </c>
      <c r="F62" s="47" t="s">
        <v>91</v>
      </c>
      <c r="G62" s="57"/>
      <c r="H62" s="10"/>
      <c r="I62" s="10"/>
      <c r="J62" s="47"/>
      <c r="K62" s="55"/>
      <c r="L62" s="10"/>
      <c r="M62" s="10"/>
      <c r="N62" s="58"/>
      <c r="O62" s="57"/>
      <c r="P62" s="10"/>
      <c r="Q62" s="10"/>
      <c r="R62" s="58"/>
      <c r="S62" s="57"/>
      <c r="T62" s="10"/>
      <c r="U62" s="10"/>
      <c r="V62" s="58"/>
      <c r="W62" s="80"/>
      <c r="X62" s="72"/>
    </row>
    <row r="63" spans="1:24" s="33" customFormat="1" ht="13.5" customHeight="1" x14ac:dyDescent="0.25">
      <c r="A63" s="31"/>
      <c r="B63" s="31"/>
      <c r="C63" s="32" t="s">
        <v>0</v>
      </c>
      <c r="D63" s="28" t="s">
        <v>224</v>
      </c>
      <c r="E63" s="27" t="s">
        <v>206</v>
      </c>
      <c r="F63" s="46" t="s">
        <v>225</v>
      </c>
      <c r="G63" s="55">
        <v>2</v>
      </c>
      <c r="H63" s="19">
        <v>1</v>
      </c>
      <c r="I63" s="37" t="s">
        <v>371</v>
      </c>
      <c r="J63" s="67" t="s">
        <v>371</v>
      </c>
      <c r="K63" s="55">
        <v>2</v>
      </c>
      <c r="L63" s="19">
        <v>1</v>
      </c>
      <c r="M63" s="37" t="s">
        <v>371</v>
      </c>
      <c r="N63" s="61" t="s">
        <v>371</v>
      </c>
      <c r="O63" s="55">
        <v>3</v>
      </c>
      <c r="P63" s="37" t="s">
        <v>371</v>
      </c>
      <c r="Q63" s="37" t="s">
        <v>371</v>
      </c>
      <c r="R63" s="62">
        <v>1</v>
      </c>
      <c r="S63" s="55">
        <v>4</v>
      </c>
      <c r="T63" s="37" t="s">
        <v>371</v>
      </c>
      <c r="U63" s="37" t="s">
        <v>371</v>
      </c>
      <c r="V63" s="61" t="s">
        <v>371</v>
      </c>
      <c r="W63" s="79">
        <f>2+3</f>
        <v>5</v>
      </c>
      <c r="X63" s="72"/>
    </row>
    <row r="64" spans="1:24" ht="13.5" customHeight="1" x14ac:dyDescent="0.25">
      <c r="A64" s="10"/>
      <c r="B64" s="10"/>
      <c r="C64" s="24" t="s">
        <v>0</v>
      </c>
      <c r="D64" s="22" t="s">
        <v>172</v>
      </c>
      <c r="E64" s="24" t="s">
        <v>12</v>
      </c>
      <c r="F64" s="48"/>
      <c r="G64" s="57"/>
      <c r="H64" s="10"/>
      <c r="I64" s="10"/>
      <c r="J64" s="47"/>
      <c r="K64" s="55"/>
      <c r="L64" s="10"/>
      <c r="M64" s="10"/>
      <c r="N64" s="58"/>
      <c r="O64" s="57"/>
      <c r="P64" s="10"/>
      <c r="Q64" s="10"/>
      <c r="R64" s="58"/>
      <c r="S64" s="57"/>
      <c r="T64" s="10"/>
      <c r="U64" s="10"/>
      <c r="V64" s="58"/>
      <c r="W64" s="80"/>
      <c r="X64" s="72"/>
    </row>
    <row r="65" spans="1:24" ht="13.5" customHeight="1" x14ac:dyDescent="0.25">
      <c r="A65" s="16"/>
      <c r="B65" s="16"/>
      <c r="C65" s="27" t="s">
        <v>226</v>
      </c>
      <c r="D65" s="28" t="s">
        <v>227</v>
      </c>
      <c r="E65" s="27" t="s">
        <v>206</v>
      </c>
      <c r="F65" s="46" t="s">
        <v>228</v>
      </c>
      <c r="G65" s="55"/>
      <c r="H65" s="19"/>
      <c r="I65" s="19"/>
      <c r="J65" s="68"/>
      <c r="K65" s="55"/>
      <c r="L65" s="19"/>
      <c r="M65" s="19"/>
      <c r="N65" s="62"/>
      <c r="O65" s="55"/>
      <c r="P65" s="19"/>
      <c r="Q65" s="19"/>
      <c r="R65" s="62"/>
      <c r="S65" s="55"/>
      <c r="T65" s="19"/>
      <c r="U65" s="19"/>
      <c r="V65" s="62"/>
      <c r="W65" s="79"/>
      <c r="X65" s="72"/>
    </row>
    <row r="66" spans="1:24" ht="13.5" customHeight="1" x14ac:dyDescent="0.25">
      <c r="A66" s="16"/>
      <c r="B66" s="16"/>
      <c r="C66" s="27" t="s">
        <v>226</v>
      </c>
      <c r="D66" s="28" t="s">
        <v>229</v>
      </c>
      <c r="E66" s="27" t="s">
        <v>206</v>
      </c>
      <c r="F66" s="46" t="s">
        <v>230</v>
      </c>
      <c r="G66" s="55"/>
      <c r="H66" s="19"/>
      <c r="I66" s="19"/>
      <c r="J66" s="68"/>
      <c r="K66" s="55"/>
      <c r="L66" s="19"/>
      <c r="M66" s="19"/>
      <c r="N66" s="62"/>
      <c r="O66" s="55"/>
      <c r="P66" s="19"/>
      <c r="Q66" s="19"/>
      <c r="R66" s="62"/>
      <c r="S66" s="55"/>
      <c r="T66" s="19"/>
      <c r="U66" s="19"/>
      <c r="V66" s="62"/>
      <c r="W66" s="79"/>
      <c r="X66" s="72"/>
    </row>
    <row r="67" spans="1:24" ht="13.5" customHeight="1" x14ac:dyDescent="0.25">
      <c r="A67" s="16"/>
      <c r="B67" s="16"/>
      <c r="C67" s="27" t="s">
        <v>226</v>
      </c>
      <c r="D67" s="28" t="s">
        <v>231</v>
      </c>
      <c r="E67" s="27" t="s">
        <v>206</v>
      </c>
      <c r="F67" s="46" t="s">
        <v>232</v>
      </c>
      <c r="G67" s="63"/>
      <c r="H67" s="13"/>
      <c r="I67" s="13"/>
      <c r="J67" s="69"/>
      <c r="K67" s="63"/>
      <c r="L67" s="13"/>
      <c r="M67" s="13"/>
      <c r="N67" s="64"/>
      <c r="O67" s="63"/>
      <c r="P67" s="13"/>
      <c r="Q67" s="13"/>
      <c r="R67" s="64"/>
      <c r="S67" s="63"/>
      <c r="T67" s="13"/>
      <c r="U67" s="13"/>
      <c r="V67" s="64"/>
      <c r="W67" s="81"/>
      <c r="X67" s="71"/>
    </row>
    <row r="68" spans="1:24" ht="13.5" hidden="1" customHeight="1" x14ac:dyDescent="0.25">
      <c r="A68" s="16"/>
      <c r="B68" s="16"/>
      <c r="C68" s="27" t="s">
        <v>212</v>
      </c>
      <c r="D68" s="25" t="s">
        <v>233</v>
      </c>
      <c r="E68" s="26" t="s">
        <v>206</v>
      </c>
      <c r="F68" s="49" t="s">
        <v>234</v>
      </c>
      <c r="G68" s="63"/>
      <c r="H68" s="13"/>
      <c r="I68" s="13"/>
      <c r="J68" s="69"/>
      <c r="K68" s="63"/>
      <c r="L68" s="13"/>
      <c r="M68" s="13"/>
      <c r="N68" s="64"/>
      <c r="O68" s="63"/>
      <c r="P68" s="13"/>
      <c r="Q68" s="13"/>
      <c r="R68" s="64"/>
      <c r="S68" s="63"/>
      <c r="T68" s="13"/>
      <c r="U68" s="13"/>
      <c r="V68" s="64"/>
      <c r="W68" s="81"/>
      <c r="X68" s="71"/>
    </row>
    <row r="69" spans="1:24" ht="13.5" hidden="1" customHeight="1" x14ac:dyDescent="0.25">
      <c r="A69" s="10"/>
      <c r="B69" s="10"/>
      <c r="C69" s="10" t="s">
        <v>92</v>
      </c>
      <c r="D69" s="18" t="s">
        <v>175</v>
      </c>
      <c r="E69" s="6" t="s">
        <v>94</v>
      </c>
      <c r="F69" s="50" t="s">
        <v>110</v>
      </c>
      <c r="G69" s="53"/>
      <c r="H69" s="6"/>
      <c r="I69" s="6"/>
      <c r="J69" s="50"/>
      <c r="K69" s="63"/>
      <c r="L69" s="6"/>
      <c r="M69" s="6"/>
      <c r="N69" s="54"/>
      <c r="O69" s="53"/>
      <c r="P69" s="6"/>
      <c r="Q69" s="6"/>
      <c r="R69" s="54"/>
      <c r="S69" s="53"/>
      <c r="T69" s="6"/>
      <c r="U69" s="6"/>
      <c r="V69" s="54"/>
      <c r="W69" s="78"/>
      <c r="X69" s="71"/>
    </row>
    <row r="70" spans="1:24" ht="13.5" hidden="1" customHeight="1" x14ac:dyDescent="0.25">
      <c r="A70" s="10"/>
      <c r="B70" s="10"/>
      <c r="C70" s="10" t="s">
        <v>92</v>
      </c>
      <c r="D70" s="29" t="s">
        <v>196</v>
      </c>
      <c r="E70" s="6" t="s">
        <v>94</v>
      </c>
      <c r="F70" s="50" t="s">
        <v>111</v>
      </c>
      <c r="G70" s="53"/>
      <c r="H70" s="6"/>
      <c r="I70" s="6"/>
      <c r="J70" s="50"/>
      <c r="K70" s="63"/>
      <c r="L70" s="6"/>
      <c r="M70" s="6"/>
      <c r="N70" s="54"/>
      <c r="O70" s="53"/>
      <c r="P70" s="6"/>
      <c r="Q70" s="6"/>
      <c r="R70" s="54"/>
      <c r="S70" s="53"/>
      <c r="T70" s="6"/>
      <c r="U70" s="6"/>
      <c r="V70" s="54"/>
      <c r="W70" s="78"/>
      <c r="X70" s="71"/>
    </row>
    <row r="71" spans="1:24" ht="13.5" hidden="1" customHeight="1" x14ac:dyDescent="0.25">
      <c r="A71" s="10"/>
      <c r="B71" s="10"/>
      <c r="C71" s="10" t="s">
        <v>1</v>
      </c>
      <c r="D71" s="15" t="s">
        <v>165</v>
      </c>
      <c r="E71" s="10" t="s">
        <v>10</v>
      </c>
      <c r="F71" s="47" t="s">
        <v>166</v>
      </c>
      <c r="G71" s="53"/>
      <c r="H71" s="6"/>
      <c r="I71" s="6"/>
      <c r="J71" s="50"/>
      <c r="K71" s="63"/>
      <c r="L71" s="6"/>
      <c r="M71" s="6"/>
      <c r="N71" s="54"/>
      <c r="O71" s="53"/>
      <c r="P71" s="6"/>
      <c r="Q71" s="6"/>
      <c r="R71" s="54"/>
      <c r="S71" s="53"/>
      <c r="T71" s="6"/>
      <c r="U71" s="6"/>
      <c r="V71" s="54"/>
      <c r="W71" s="78"/>
      <c r="X71" s="71"/>
    </row>
    <row r="72" spans="1:24" ht="13.5" hidden="1" customHeight="1" x14ac:dyDescent="0.25">
      <c r="A72" s="16"/>
      <c r="B72" s="16"/>
      <c r="C72" s="27" t="s">
        <v>206</v>
      </c>
      <c r="D72" s="25" t="s">
        <v>235</v>
      </c>
      <c r="E72" s="26" t="s">
        <v>206</v>
      </c>
      <c r="F72" s="49" t="s">
        <v>236</v>
      </c>
      <c r="G72" s="63"/>
      <c r="H72" s="13"/>
      <c r="I72" s="13"/>
      <c r="J72" s="69"/>
      <c r="K72" s="63"/>
      <c r="L72" s="13"/>
      <c r="M72" s="13"/>
      <c r="N72" s="64"/>
      <c r="O72" s="63"/>
      <c r="P72" s="13"/>
      <c r="Q72" s="13"/>
      <c r="R72" s="64"/>
      <c r="S72" s="63"/>
      <c r="T72" s="13"/>
      <c r="U72" s="13"/>
      <c r="V72" s="64"/>
      <c r="W72" s="81"/>
      <c r="X72" s="71"/>
    </row>
    <row r="73" spans="1:24" ht="13.5" hidden="1" customHeight="1" x14ac:dyDescent="0.25">
      <c r="A73" s="16"/>
      <c r="B73" s="16"/>
      <c r="C73" s="27" t="s">
        <v>206</v>
      </c>
      <c r="D73" s="25" t="s">
        <v>237</v>
      </c>
      <c r="E73" s="26" t="s">
        <v>206</v>
      </c>
      <c r="F73" s="49" t="s">
        <v>238</v>
      </c>
      <c r="G73" s="63"/>
      <c r="H73" s="13"/>
      <c r="I73" s="13"/>
      <c r="J73" s="69"/>
      <c r="K73" s="63"/>
      <c r="L73" s="13"/>
      <c r="M73" s="13"/>
      <c r="N73" s="64"/>
      <c r="O73" s="63"/>
      <c r="P73" s="13"/>
      <c r="Q73" s="13"/>
      <c r="R73" s="64"/>
      <c r="S73" s="63"/>
      <c r="T73" s="13"/>
      <c r="U73" s="13"/>
      <c r="V73" s="64"/>
      <c r="W73" s="81"/>
      <c r="X73" s="71"/>
    </row>
    <row r="74" spans="1:24" ht="13.5" hidden="1" customHeight="1" x14ac:dyDescent="0.25">
      <c r="A74" s="16"/>
      <c r="B74" s="16"/>
      <c r="C74" s="27" t="s">
        <v>239</v>
      </c>
      <c r="D74" s="25" t="s">
        <v>240</v>
      </c>
      <c r="E74" s="26" t="s">
        <v>206</v>
      </c>
      <c r="F74" s="49" t="s">
        <v>241</v>
      </c>
      <c r="G74" s="63"/>
      <c r="H74" s="13"/>
      <c r="I74" s="13"/>
      <c r="J74" s="69"/>
      <c r="K74" s="63"/>
      <c r="L74" s="13"/>
      <c r="M74" s="13"/>
      <c r="N74" s="64"/>
      <c r="O74" s="63"/>
      <c r="P74" s="13"/>
      <c r="Q74" s="13"/>
      <c r="R74" s="64"/>
      <c r="S74" s="63"/>
      <c r="T74" s="13"/>
      <c r="U74" s="13"/>
      <c r="V74" s="64"/>
      <c r="W74" s="81"/>
      <c r="X74" s="71"/>
    </row>
    <row r="75" spans="1:24" ht="13.5" hidden="1" customHeight="1" x14ac:dyDescent="0.25">
      <c r="A75" s="16"/>
      <c r="B75" s="16"/>
      <c r="C75" s="27" t="s">
        <v>239</v>
      </c>
      <c r="D75" s="25" t="s">
        <v>242</v>
      </c>
      <c r="E75" s="26" t="s">
        <v>206</v>
      </c>
      <c r="F75" s="49" t="s">
        <v>243</v>
      </c>
      <c r="G75" s="63"/>
      <c r="H75" s="13"/>
      <c r="I75" s="13"/>
      <c r="J75" s="69"/>
      <c r="K75" s="63"/>
      <c r="L75" s="13"/>
      <c r="M75" s="13"/>
      <c r="N75" s="64"/>
      <c r="O75" s="63"/>
      <c r="P75" s="13"/>
      <c r="Q75" s="13"/>
      <c r="R75" s="64"/>
      <c r="S75" s="63"/>
      <c r="T75" s="13"/>
      <c r="U75" s="13"/>
      <c r="V75" s="64"/>
      <c r="W75" s="81"/>
      <c r="X75" s="71"/>
    </row>
    <row r="76" spans="1:24" ht="13.5" hidden="1" customHeight="1" x14ac:dyDescent="0.25">
      <c r="A76" s="16"/>
      <c r="B76" s="16"/>
      <c r="C76" s="27" t="s">
        <v>244</v>
      </c>
      <c r="D76" s="25" t="s">
        <v>245</v>
      </c>
      <c r="E76" s="26" t="s">
        <v>11</v>
      </c>
      <c r="F76" s="49" t="s">
        <v>246</v>
      </c>
      <c r="G76" s="63"/>
      <c r="H76" s="13"/>
      <c r="I76" s="13"/>
      <c r="J76" s="69"/>
      <c r="K76" s="63"/>
      <c r="L76" s="13"/>
      <c r="M76" s="13"/>
      <c r="N76" s="64"/>
      <c r="O76" s="63"/>
      <c r="P76" s="13"/>
      <c r="Q76" s="13"/>
      <c r="R76" s="64"/>
      <c r="S76" s="63"/>
      <c r="T76" s="13"/>
      <c r="U76" s="13"/>
      <c r="V76" s="64"/>
      <c r="W76" s="81"/>
      <c r="X76" s="71"/>
    </row>
    <row r="77" spans="1:24" ht="13.5" hidden="1" customHeight="1" x14ac:dyDescent="0.25">
      <c r="A77" s="16"/>
      <c r="B77" s="16"/>
      <c r="C77" s="27" t="s">
        <v>1</v>
      </c>
      <c r="D77" s="25" t="s">
        <v>247</v>
      </c>
      <c r="E77" s="26" t="s">
        <v>10</v>
      </c>
      <c r="F77" s="49" t="s">
        <v>248</v>
      </c>
      <c r="G77" s="63"/>
      <c r="H77" s="13"/>
      <c r="I77" s="13"/>
      <c r="J77" s="69"/>
      <c r="K77" s="63"/>
      <c r="L77" s="13"/>
      <c r="M77" s="13"/>
      <c r="N77" s="64"/>
      <c r="O77" s="63"/>
      <c r="P77" s="13"/>
      <c r="Q77" s="13"/>
      <c r="R77" s="64"/>
      <c r="S77" s="63"/>
      <c r="T77" s="13"/>
      <c r="U77" s="13"/>
      <c r="V77" s="64"/>
      <c r="W77" s="81"/>
      <c r="X77" s="71"/>
    </row>
    <row r="78" spans="1:24" ht="13.5" hidden="1" customHeight="1" x14ac:dyDescent="0.25">
      <c r="A78" s="16"/>
      <c r="B78" s="16"/>
      <c r="C78" s="27" t="s">
        <v>1</v>
      </c>
      <c r="D78" s="25" t="s">
        <v>249</v>
      </c>
      <c r="E78" s="26" t="s">
        <v>10</v>
      </c>
      <c r="F78" s="49" t="s">
        <v>250</v>
      </c>
      <c r="G78" s="63"/>
      <c r="H78" s="13"/>
      <c r="I78" s="13"/>
      <c r="J78" s="69"/>
      <c r="K78" s="63"/>
      <c r="L78" s="13"/>
      <c r="M78" s="13"/>
      <c r="N78" s="64"/>
      <c r="O78" s="63"/>
      <c r="P78" s="13"/>
      <c r="Q78" s="13"/>
      <c r="R78" s="64"/>
      <c r="S78" s="63"/>
      <c r="T78" s="13"/>
      <c r="U78" s="13"/>
      <c r="V78" s="64"/>
      <c r="W78" s="81"/>
      <c r="X78" s="71"/>
    </row>
    <row r="79" spans="1:24" ht="13.5" hidden="1" customHeight="1" x14ac:dyDescent="0.25">
      <c r="A79" s="16"/>
      <c r="B79" s="16"/>
      <c r="C79" s="27" t="s">
        <v>1</v>
      </c>
      <c r="D79" s="28" t="s">
        <v>251</v>
      </c>
      <c r="E79" s="27" t="s">
        <v>10</v>
      </c>
      <c r="F79" s="46" t="s">
        <v>252</v>
      </c>
      <c r="G79" s="63"/>
      <c r="H79" s="13"/>
      <c r="I79" s="13"/>
      <c r="J79" s="69"/>
      <c r="K79" s="63"/>
      <c r="L79" s="13"/>
      <c r="M79" s="13"/>
      <c r="N79" s="64"/>
      <c r="O79" s="63"/>
      <c r="P79" s="13"/>
      <c r="Q79" s="13"/>
      <c r="R79" s="64"/>
      <c r="S79" s="63"/>
      <c r="T79" s="13"/>
      <c r="U79" s="13"/>
      <c r="V79" s="64"/>
      <c r="W79" s="81"/>
      <c r="X79" s="71"/>
    </row>
    <row r="80" spans="1:24" ht="13.5" hidden="1" customHeight="1" x14ac:dyDescent="0.25">
      <c r="A80" s="16"/>
      <c r="B80" s="16"/>
      <c r="C80" s="27" t="s">
        <v>1</v>
      </c>
      <c r="D80" s="28" t="s">
        <v>253</v>
      </c>
      <c r="E80" s="27" t="s">
        <v>10</v>
      </c>
      <c r="F80" s="46" t="s">
        <v>254</v>
      </c>
      <c r="G80" s="63"/>
      <c r="H80" s="13"/>
      <c r="I80" s="13"/>
      <c r="J80" s="69"/>
      <c r="K80" s="63"/>
      <c r="L80" s="13"/>
      <c r="M80" s="13"/>
      <c r="N80" s="64"/>
      <c r="O80" s="63"/>
      <c r="P80" s="13"/>
      <c r="Q80" s="13"/>
      <c r="R80" s="64"/>
      <c r="S80" s="63"/>
      <c r="T80" s="13"/>
      <c r="U80" s="13"/>
      <c r="V80" s="64"/>
      <c r="W80" s="81"/>
      <c r="X80" s="71"/>
    </row>
    <row r="81" spans="1:24" ht="13.5" hidden="1" customHeight="1" x14ac:dyDescent="0.25">
      <c r="A81" s="16"/>
      <c r="B81" s="16"/>
      <c r="C81" s="27" t="s">
        <v>1</v>
      </c>
      <c r="D81" s="28" t="s">
        <v>255</v>
      </c>
      <c r="E81" s="27" t="s">
        <v>10</v>
      </c>
      <c r="F81" s="46" t="s">
        <v>256</v>
      </c>
      <c r="G81" s="63"/>
      <c r="H81" s="13"/>
      <c r="I81" s="13"/>
      <c r="J81" s="69"/>
      <c r="K81" s="63"/>
      <c r="L81" s="13"/>
      <c r="M81" s="13"/>
      <c r="N81" s="64"/>
      <c r="O81" s="63"/>
      <c r="P81" s="13"/>
      <c r="Q81" s="13"/>
      <c r="R81" s="64"/>
      <c r="S81" s="63"/>
      <c r="T81" s="13"/>
      <c r="U81" s="13"/>
      <c r="V81" s="64"/>
      <c r="W81" s="81"/>
      <c r="X81" s="71"/>
    </row>
    <row r="82" spans="1:24" ht="13.5" hidden="1" customHeight="1" x14ac:dyDescent="0.25">
      <c r="A82" s="16"/>
      <c r="B82" s="16"/>
      <c r="C82" s="27" t="s">
        <v>1</v>
      </c>
      <c r="D82" s="28" t="s">
        <v>257</v>
      </c>
      <c r="E82" s="27" t="s">
        <v>10</v>
      </c>
      <c r="F82" s="46" t="s">
        <v>258</v>
      </c>
      <c r="G82" s="63"/>
      <c r="H82" s="13"/>
      <c r="I82" s="13"/>
      <c r="J82" s="69"/>
      <c r="K82" s="63"/>
      <c r="L82" s="13"/>
      <c r="M82" s="13"/>
      <c r="N82" s="64"/>
      <c r="O82" s="63"/>
      <c r="P82" s="13"/>
      <c r="Q82" s="13"/>
      <c r="R82" s="64"/>
      <c r="S82" s="63"/>
      <c r="T82" s="13"/>
      <c r="U82" s="13"/>
      <c r="V82" s="64"/>
      <c r="W82" s="81"/>
      <c r="X82" s="71"/>
    </row>
    <row r="83" spans="1:24" ht="13.5" hidden="1" customHeight="1" x14ac:dyDescent="0.25">
      <c r="A83" s="16"/>
      <c r="B83" s="16"/>
      <c r="C83" s="27" t="s">
        <v>1</v>
      </c>
      <c r="D83" s="28" t="s">
        <v>259</v>
      </c>
      <c r="E83" s="27" t="s">
        <v>10</v>
      </c>
      <c r="F83" s="46" t="s">
        <v>260</v>
      </c>
      <c r="G83" s="63"/>
      <c r="H83" s="13"/>
      <c r="I83" s="13"/>
      <c r="J83" s="69"/>
      <c r="K83" s="63"/>
      <c r="L83" s="13"/>
      <c r="M83" s="13"/>
      <c r="N83" s="64"/>
      <c r="O83" s="63"/>
      <c r="P83" s="13"/>
      <c r="Q83" s="13"/>
      <c r="R83" s="64"/>
      <c r="S83" s="63"/>
      <c r="T83" s="13"/>
      <c r="U83" s="13"/>
      <c r="V83" s="64"/>
      <c r="W83" s="81"/>
      <c r="X83" s="71"/>
    </row>
    <row r="84" spans="1:24" ht="13.5" hidden="1" customHeight="1" x14ac:dyDescent="0.25">
      <c r="A84" s="16"/>
      <c r="B84" s="16"/>
      <c r="C84" s="27" t="s">
        <v>1</v>
      </c>
      <c r="D84" s="28" t="s">
        <v>261</v>
      </c>
      <c r="E84" s="27" t="s">
        <v>10</v>
      </c>
      <c r="F84" s="46" t="s">
        <v>262</v>
      </c>
      <c r="G84" s="63"/>
      <c r="H84" s="13"/>
      <c r="I84" s="13"/>
      <c r="J84" s="69"/>
      <c r="K84" s="63"/>
      <c r="L84" s="13"/>
      <c r="M84" s="13"/>
      <c r="N84" s="64"/>
      <c r="O84" s="63"/>
      <c r="P84" s="13"/>
      <c r="Q84" s="13"/>
      <c r="R84" s="64"/>
      <c r="S84" s="63"/>
      <c r="T84" s="13"/>
      <c r="U84" s="13"/>
      <c r="V84" s="64"/>
      <c r="W84" s="81"/>
      <c r="X84" s="71"/>
    </row>
    <row r="85" spans="1:24" ht="13.5" hidden="1" customHeight="1" x14ac:dyDescent="0.25">
      <c r="A85" s="16"/>
      <c r="B85" s="16"/>
      <c r="C85" s="27" t="s">
        <v>263</v>
      </c>
      <c r="D85" s="28" t="s">
        <v>264</v>
      </c>
      <c r="E85" s="27" t="s">
        <v>10</v>
      </c>
      <c r="F85" s="46" t="s">
        <v>265</v>
      </c>
      <c r="G85" s="63"/>
      <c r="H85" s="13"/>
      <c r="I85" s="13"/>
      <c r="J85" s="69"/>
      <c r="K85" s="63"/>
      <c r="L85" s="13"/>
      <c r="M85" s="13"/>
      <c r="N85" s="64"/>
      <c r="O85" s="63"/>
      <c r="P85" s="13"/>
      <c r="Q85" s="13"/>
      <c r="R85" s="64"/>
      <c r="S85" s="63"/>
      <c r="T85" s="13"/>
      <c r="U85" s="13"/>
      <c r="V85" s="64"/>
      <c r="W85" s="81"/>
      <c r="X85" s="71"/>
    </row>
    <row r="86" spans="1:24" ht="13.5" hidden="1" customHeight="1" x14ac:dyDescent="0.25">
      <c r="A86" s="16"/>
      <c r="B86" s="16"/>
      <c r="C86" s="27" t="s">
        <v>263</v>
      </c>
      <c r="D86" s="28" t="s">
        <v>266</v>
      </c>
      <c r="E86" s="27" t="s">
        <v>10</v>
      </c>
      <c r="F86" s="46" t="s">
        <v>267</v>
      </c>
      <c r="G86" s="63"/>
      <c r="H86" s="13"/>
      <c r="I86" s="13"/>
      <c r="J86" s="69"/>
      <c r="K86" s="63"/>
      <c r="L86" s="13"/>
      <c r="M86" s="13"/>
      <c r="N86" s="64"/>
      <c r="O86" s="63"/>
      <c r="P86" s="13"/>
      <c r="Q86" s="13"/>
      <c r="R86" s="64"/>
      <c r="S86" s="63"/>
      <c r="T86" s="13"/>
      <c r="U86" s="13"/>
      <c r="V86" s="64"/>
      <c r="W86" s="81"/>
      <c r="X86" s="71"/>
    </row>
    <row r="87" spans="1:24" ht="13.5" hidden="1" customHeight="1" x14ac:dyDescent="0.25">
      <c r="A87" s="16"/>
      <c r="B87" s="16"/>
      <c r="C87" s="27" t="s">
        <v>263</v>
      </c>
      <c r="D87" s="28" t="s">
        <v>268</v>
      </c>
      <c r="E87" s="27" t="s">
        <v>10</v>
      </c>
      <c r="F87" s="46" t="s">
        <v>269</v>
      </c>
      <c r="G87" s="63"/>
      <c r="H87" s="13"/>
      <c r="I87" s="13"/>
      <c r="J87" s="69"/>
      <c r="K87" s="63"/>
      <c r="L87" s="13"/>
      <c r="M87" s="13"/>
      <c r="N87" s="64"/>
      <c r="O87" s="63"/>
      <c r="P87" s="13"/>
      <c r="Q87" s="13"/>
      <c r="R87" s="64"/>
      <c r="S87" s="63"/>
      <c r="T87" s="13"/>
      <c r="U87" s="13"/>
      <c r="V87" s="64"/>
      <c r="W87" s="81"/>
      <c r="X87" s="71"/>
    </row>
    <row r="88" spans="1:24" ht="13.5" hidden="1" customHeight="1" x14ac:dyDescent="0.25">
      <c r="A88" s="16"/>
      <c r="B88" s="16"/>
      <c r="C88" s="27" t="s">
        <v>263</v>
      </c>
      <c r="D88" s="28" t="s">
        <v>270</v>
      </c>
      <c r="E88" s="27" t="s">
        <v>10</v>
      </c>
      <c r="F88" s="46" t="s">
        <v>271</v>
      </c>
      <c r="G88" s="63"/>
      <c r="H88" s="13"/>
      <c r="I88" s="13"/>
      <c r="J88" s="69"/>
      <c r="K88" s="63"/>
      <c r="L88" s="13"/>
      <c r="M88" s="13"/>
      <c r="N88" s="64"/>
      <c r="O88" s="63"/>
      <c r="P88" s="13"/>
      <c r="Q88" s="13"/>
      <c r="R88" s="64"/>
      <c r="S88" s="63"/>
      <c r="T88" s="13"/>
      <c r="U88" s="13"/>
      <c r="V88" s="64"/>
      <c r="W88" s="81"/>
      <c r="X88" s="71"/>
    </row>
    <row r="89" spans="1:24" ht="13.5" hidden="1" customHeight="1" x14ac:dyDescent="0.25">
      <c r="A89" s="16"/>
      <c r="B89" s="16"/>
      <c r="C89" s="27" t="s">
        <v>263</v>
      </c>
      <c r="D89" s="28" t="s">
        <v>272</v>
      </c>
      <c r="E89" s="27" t="s">
        <v>10</v>
      </c>
      <c r="F89" s="46" t="s">
        <v>273</v>
      </c>
      <c r="G89" s="63"/>
      <c r="H89" s="13"/>
      <c r="I89" s="13"/>
      <c r="J89" s="69"/>
      <c r="K89" s="63"/>
      <c r="L89" s="13"/>
      <c r="M89" s="13"/>
      <c r="N89" s="64"/>
      <c r="O89" s="63"/>
      <c r="P89" s="13"/>
      <c r="Q89" s="13"/>
      <c r="R89" s="64"/>
      <c r="S89" s="63"/>
      <c r="T89" s="13"/>
      <c r="U89" s="13"/>
      <c r="V89" s="64"/>
      <c r="W89" s="81"/>
      <c r="X89" s="71"/>
    </row>
    <row r="90" spans="1:24" ht="13.5" hidden="1" customHeight="1" x14ac:dyDescent="0.25">
      <c r="A90" s="16"/>
      <c r="B90" s="16"/>
      <c r="C90" s="27" t="s">
        <v>274</v>
      </c>
      <c r="D90" s="28" t="s">
        <v>275</v>
      </c>
      <c r="E90" s="27" t="s">
        <v>12</v>
      </c>
      <c r="F90" s="46" t="s">
        <v>276</v>
      </c>
      <c r="G90" s="63"/>
      <c r="H90" s="13"/>
      <c r="I90" s="13"/>
      <c r="J90" s="69"/>
      <c r="K90" s="63"/>
      <c r="L90" s="13"/>
      <c r="M90" s="13"/>
      <c r="N90" s="64"/>
      <c r="O90" s="63"/>
      <c r="P90" s="13"/>
      <c r="Q90" s="13"/>
      <c r="R90" s="64"/>
      <c r="S90" s="63"/>
      <c r="T90" s="13"/>
      <c r="U90" s="13"/>
      <c r="V90" s="64"/>
      <c r="W90" s="81"/>
      <c r="X90" s="71"/>
    </row>
    <row r="91" spans="1:24" ht="13.5" hidden="1" customHeight="1" x14ac:dyDescent="0.25">
      <c r="A91" s="16"/>
      <c r="B91" s="16"/>
      <c r="C91" s="27" t="s">
        <v>274</v>
      </c>
      <c r="D91" s="28" t="s">
        <v>277</v>
      </c>
      <c r="E91" s="27" t="s">
        <v>12</v>
      </c>
      <c r="F91" s="46" t="s">
        <v>278</v>
      </c>
      <c r="G91" s="63"/>
      <c r="H91" s="13"/>
      <c r="I91" s="13"/>
      <c r="J91" s="69"/>
      <c r="K91" s="63"/>
      <c r="L91" s="13"/>
      <c r="M91" s="13"/>
      <c r="N91" s="64"/>
      <c r="O91" s="63"/>
      <c r="P91" s="13"/>
      <c r="Q91" s="13"/>
      <c r="R91" s="64"/>
      <c r="S91" s="63"/>
      <c r="T91" s="13"/>
      <c r="U91" s="13"/>
      <c r="V91" s="64"/>
      <c r="W91" s="81"/>
      <c r="X91" s="71"/>
    </row>
    <row r="92" spans="1:24" ht="13.5" hidden="1" customHeight="1" x14ac:dyDescent="0.25">
      <c r="A92" s="16"/>
      <c r="B92" s="16"/>
      <c r="C92" s="27" t="s">
        <v>274</v>
      </c>
      <c r="D92" s="25" t="s">
        <v>279</v>
      </c>
      <c r="E92" s="26" t="s">
        <v>12</v>
      </c>
      <c r="F92" s="49" t="s">
        <v>280</v>
      </c>
      <c r="G92" s="63"/>
      <c r="H92" s="13"/>
      <c r="I92" s="13"/>
      <c r="J92" s="69"/>
      <c r="K92" s="63"/>
      <c r="L92" s="13"/>
      <c r="M92" s="13"/>
      <c r="N92" s="64"/>
      <c r="O92" s="63"/>
      <c r="P92" s="13"/>
      <c r="Q92" s="13"/>
      <c r="R92" s="64"/>
      <c r="S92" s="63"/>
      <c r="T92" s="13"/>
      <c r="U92" s="13"/>
      <c r="V92" s="64"/>
      <c r="W92" s="81"/>
      <c r="X92" s="71"/>
    </row>
    <row r="93" spans="1:24" ht="13.5" hidden="1" customHeight="1" x14ac:dyDescent="0.25">
      <c r="A93" s="16"/>
      <c r="B93" s="16"/>
      <c r="C93" s="27" t="s">
        <v>215</v>
      </c>
      <c r="D93" s="28" t="s">
        <v>218</v>
      </c>
      <c r="E93" s="27" t="s">
        <v>10</v>
      </c>
      <c r="F93" s="46" t="s">
        <v>219</v>
      </c>
      <c r="G93" s="63"/>
      <c r="H93" s="13"/>
      <c r="I93" s="13"/>
      <c r="J93" s="69"/>
      <c r="K93" s="63"/>
      <c r="L93" s="13"/>
      <c r="M93" s="13"/>
      <c r="N93" s="64"/>
      <c r="O93" s="63"/>
      <c r="P93" s="13"/>
      <c r="Q93" s="13"/>
      <c r="R93" s="64"/>
      <c r="S93" s="63"/>
      <c r="T93" s="13"/>
      <c r="U93" s="13"/>
      <c r="V93" s="64"/>
      <c r="W93" s="81"/>
      <c r="X93" s="71"/>
    </row>
    <row r="94" spans="1:24" ht="13.5" hidden="1" customHeight="1" x14ac:dyDescent="0.25">
      <c r="A94" s="16"/>
      <c r="B94" s="16"/>
      <c r="C94" s="27" t="s">
        <v>215</v>
      </c>
      <c r="D94" s="28" t="s">
        <v>216</v>
      </c>
      <c r="E94" s="27" t="s">
        <v>10</v>
      </c>
      <c r="F94" s="46" t="s">
        <v>217</v>
      </c>
      <c r="G94" s="63"/>
      <c r="H94" s="13"/>
      <c r="I94" s="13"/>
      <c r="J94" s="69"/>
      <c r="K94" s="63"/>
      <c r="L94" s="13"/>
      <c r="M94" s="13"/>
      <c r="N94" s="64"/>
      <c r="O94" s="63"/>
      <c r="P94" s="13"/>
      <c r="Q94" s="13"/>
      <c r="R94" s="64"/>
      <c r="S94" s="63"/>
      <c r="T94" s="13"/>
      <c r="U94" s="13"/>
      <c r="V94" s="64"/>
      <c r="W94" s="81"/>
      <c r="X94" s="71"/>
    </row>
    <row r="95" spans="1:24" ht="13.5" hidden="1" customHeight="1" x14ac:dyDescent="0.25">
      <c r="A95" s="16"/>
      <c r="B95" s="16"/>
      <c r="C95" s="27" t="s">
        <v>215</v>
      </c>
      <c r="D95" s="25" t="s">
        <v>281</v>
      </c>
      <c r="E95" s="26" t="s">
        <v>10</v>
      </c>
      <c r="F95" s="49" t="s">
        <v>282</v>
      </c>
      <c r="G95" s="63"/>
      <c r="H95" s="13"/>
      <c r="I95" s="13"/>
      <c r="J95" s="69"/>
      <c r="K95" s="63"/>
      <c r="L95" s="13"/>
      <c r="M95" s="13"/>
      <c r="N95" s="64"/>
      <c r="O95" s="63"/>
      <c r="P95" s="13"/>
      <c r="Q95" s="13"/>
      <c r="R95" s="64"/>
      <c r="S95" s="63"/>
      <c r="T95" s="13"/>
      <c r="U95" s="13"/>
      <c r="V95" s="64"/>
      <c r="W95" s="81"/>
      <c r="X95" s="71"/>
    </row>
    <row r="96" spans="1:24" ht="13.5" hidden="1" customHeight="1" x14ac:dyDescent="0.25">
      <c r="A96" s="16"/>
      <c r="B96" s="16"/>
      <c r="C96" s="27" t="s">
        <v>215</v>
      </c>
      <c r="D96" s="25" t="s">
        <v>283</v>
      </c>
      <c r="E96" s="26" t="s">
        <v>10</v>
      </c>
      <c r="F96" s="49" t="s">
        <v>284</v>
      </c>
      <c r="G96" s="63"/>
      <c r="H96" s="13"/>
      <c r="I96" s="13"/>
      <c r="J96" s="69"/>
      <c r="K96" s="63"/>
      <c r="L96" s="13"/>
      <c r="M96" s="13"/>
      <c r="N96" s="64"/>
      <c r="O96" s="63"/>
      <c r="P96" s="13"/>
      <c r="Q96" s="13"/>
      <c r="R96" s="64"/>
      <c r="S96" s="63"/>
      <c r="T96" s="13"/>
      <c r="U96" s="13"/>
      <c r="V96" s="64"/>
      <c r="W96" s="81"/>
      <c r="X96" s="71"/>
    </row>
    <row r="97" spans="1:24" ht="13.5" hidden="1" customHeight="1" x14ac:dyDescent="0.25">
      <c r="A97" s="16"/>
      <c r="B97" s="16"/>
      <c r="C97" s="27" t="s">
        <v>215</v>
      </c>
      <c r="D97" s="25" t="s">
        <v>285</v>
      </c>
      <c r="E97" s="26" t="s">
        <v>10</v>
      </c>
      <c r="F97" s="49" t="s">
        <v>286</v>
      </c>
      <c r="G97" s="63"/>
      <c r="H97" s="13"/>
      <c r="I97" s="13"/>
      <c r="J97" s="69"/>
      <c r="K97" s="63"/>
      <c r="L97" s="13"/>
      <c r="M97" s="13"/>
      <c r="N97" s="64"/>
      <c r="O97" s="63"/>
      <c r="P97" s="13"/>
      <c r="Q97" s="13"/>
      <c r="R97" s="64"/>
      <c r="S97" s="63"/>
      <c r="T97" s="13"/>
      <c r="U97" s="13"/>
      <c r="V97" s="64"/>
      <c r="W97" s="81"/>
      <c r="X97" s="71"/>
    </row>
    <row r="98" spans="1:24" ht="13.5" hidden="1" customHeight="1" x14ac:dyDescent="0.25">
      <c r="A98" s="16"/>
      <c r="B98" s="16"/>
      <c r="C98" s="27" t="s">
        <v>215</v>
      </c>
      <c r="D98" s="25" t="s">
        <v>287</v>
      </c>
      <c r="E98" s="26" t="s">
        <v>10</v>
      </c>
      <c r="F98" s="49" t="s">
        <v>288</v>
      </c>
      <c r="G98" s="63"/>
      <c r="H98" s="13"/>
      <c r="I98" s="13"/>
      <c r="J98" s="69"/>
      <c r="K98" s="63"/>
      <c r="L98" s="13"/>
      <c r="M98" s="13"/>
      <c r="N98" s="64"/>
      <c r="O98" s="63"/>
      <c r="P98" s="13"/>
      <c r="Q98" s="13"/>
      <c r="R98" s="64"/>
      <c r="S98" s="63"/>
      <c r="T98" s="13"/>
      <c r="U98" s="13"/>
      <c r="V98" s="64"/>
      <c r="W98" s="81"/>
      <c r="X98" s="71"/>
    </row>
    <row r="99" spans="1:24" ht="13.5" hidden="1" customHeight="1" x14ac:dyDescent="0.25">
      <c r="A99" s="16"/>
      <c r="B99" s="16"/>
      <c r="C99" s="27" t="s">
        <v>215</v>
      </c>
      <c r="D99" s="25" t="s">
        <v>289</v>
      </c>
      <c r="E99" s="26" t="s">
        <v>10</v>
      </c>
      <c r="F99" s="49" t="s">
        <v>290</v>
      </c>
      <c r="G99" s="63"/>
      <c r="H99" s="13"/>
      <c r="I99" s="13"/>
      <c r="J99" s="69"/>
      <c r="K99" s="63"/>
      <c r="L99" s="13"/>
      <c r="M99" s="13"/>
      <c r="N99" s="64"/>
      <c r="O99" s="63"/>
      <c r="P99" s="13"/>
      <c r="Q99" s="13"/>
      <c r="R99" s="64"/>
      <c r="S99" s="63"/>
      <c r="T99" s="13"/>
      <c r="U99" s="13"/>
      <c r="V99" s="64"/>
      <c r="W99" s="81"/>
      <c r="X99" s="71"/>
    </row>
    <row r="100" spans="1:24" ht="13.5" hidden="1" customHeight="1" x14ac:dyDescent="0.25">
      <c r="A100" s="16"/>
      <c r="B100" s="16"/>
      <c r="C100" s="27" t="s">
        <v>291</v>
      </c>
      <c r="D100" s="28" t="s">
        <v>292</v>
      </c>
      <c r="E100" s="27" t="s">
        <v>10</v>
      </c>
      <c r="F100" s="46" t="s">
        <v>293</v>
      </c>
      <c r="G100" s="63"/>
      <c r="H100" s="13"/>
      <c r="I100" s="13"/>
      <c r="J100" s="69"/>
      <c r="K100" s="63"/>
      <c r="L100" s="13"/>
      <c r="M100" s="13"/>
      <c r="N100" s="64"/>
      <c r="O100" s="63"/>
      <c r="P100" s="13"/>
      <c r="Q100" s="13"/>
      <c r="R100" s="64"/>
      <c r="S100" s="63"/>
      <c r="T100" s="13"/>
      <c r="U100" s="13"/>
      <c r="V100" s="64"/>
      <c r="W100" s="81"/>
      <c r="X100" s="71"/>
    </row>
    <row r="101" spans="1:24" ht="13.5" customHeight="1" x14ac:dyDescent="0.25">
      <c r="A101" s="16"/>
      <c r="B101" s="16"/>
      <c r="C101" s="27" t="s">
        <v>291</v>
      </c>
      <c r="D101" s="28" t="s">
        <v>294</v>
      </c>
      <c r="E101" s="27" t="s">
        <v>10</v>
      </c>
      <c r="F101" s="46" t="s">
        <v>295</v>
      </c>
      <c r="G101" s="63"/>
      <c r="H101" s="13"/>
      <c r="I101" s="13"/>
      <c r="J101" s="69"/>
      <c r="K101" s="63"/>
      <c r="L101" s="13"/>
      <c r="M101" s="13"/>
      <c r="N101" s="64"/>
      <c r="O101" s="63"/>
      <c r="P101" s="13"/>
      <c r="Q101" s="13"/>
      <c r="R101" s="64"/>
      <c r="S101" s="63"/>
      <c r="T101" s="13"/>
      <c r="U101" s="13"/>
      <c r="V101" s="64"/>
      <c r="W101" s="81"/>
      <c r="X101" s="71"/>
    </row>
    <row r="102" spans="1:24" ht="13.5" customHeight="1" x14ac:dyDescent="0.25">
      <c r="A102" s="20"/>
      <c r="B102" s="20"/>
      <c r="C102" s="24" t="s">
        <v>2</v>
      </c>
      <c r="D102" s="29" t="s">
        <v>162</v>
      </c>
      <c r="E102" s="23" t="s">
        <v>11</v>
      </c>
      <c r="F102" s="45" t="s">
        <v>163</v>
      </c>
      <c r="G102" s="53"/>
      <c r="H102" s="6"/>
      <c r="I102" s="6"/>
      <c r="J102" s="50"/>
      <c r="K102" s="55">
        <v>3</v>
      </c>
      <c r="L102" s="34" t="s">
        <v>371</v>
      </c>
      <c r="M102" s="34"/>
      <c r="N102" s="76" t="s">
        <v>371</v>
      </c>
      <c r="O102" s="53"/>
      <c r="P102" s="6"/>
      <c r="Q102" s="6"/>
      <c r="R102" s="54"/>
      <c r="S102" s="53"/>
      <c r="T102" s="6"/>
      <c r="U102" s="6"/>
      <c r="V102" s="54"/>
      <c r="W102" s="78"/>
      <c r="X102" s="70"/>
    </row>
    <row r="103" spans="1:24" ht="13.5" customHeight="1" x14ac:dyDescent="0.25">
      <c r="A103" s="10"/>
      <c r="B103" s="10"/>
      <c r="C103" s="24" t="s">
        <v>3</v>
      </c>
      <c r="D103" s="22" t="s">
        <v>170</v>
      </c>
      <c r="E103" s="24" t="s">
        <v>10</v>
      </c>
      <c r="F103" s="48" t="s">
        <v>171</v>
      </c>
      <c r="G103" s="53"/>
      <c r="H103" s="6"/>
      <c r="I103" s="6"/>
      <c r="J103" s="50"/>
      <c r="K103" s="55"/>
      <c r="L103" s="6"/>
      <c r="M103" s="6"/>
      <c r="N103" s="54"/>
      <c r="O103" s="53"/>
      <c r="P103" s="6"/>
      <c r="Q103" s="6"/>
      <c r="R103" s="54"/>
      <c r="S103" s="53"/>
      <c r="T103" s="6"/>
      <c r="U103" s="6"/>
      <c r="V103" s="54"/>
      <c r="W103" s="78"/>
      <c r="X103" s="70"/>
    </row>
    <row r="104" spans="1:24" s="33" customFormat="1" ht="13.5" customHeight="1" x14ac:dyDescent="0.25">
      <c r="A104" s="31"/>
      <c r="B104" s="31"/>
      <c r="C104" s="32" t="s">
        <v>296</v>
      </c>
      <c r="D104" s="28" t="s">
        <v>297</v>
      </c>
      <c r="E104" s="27" t="s">
        <v>206</v>
      </c>
      <c r="F104" s="46" t="s">
        <v>298</v>
      </c>
      <c r="G104" s="55">
        <v>3</v>
      </c>
      <c r="H104" s="37" t="s">
        <v>371</v>
      </c>
      <c r="I104" s="37"/>
      <c r="J104" s="67" t="s">
        <v>371</v>
      </c>
      <c r="K104" s="55">
        <v>3</v>
      </c>
      <c r="L104" s="37" t="s">
        <v>371</v>
      </c>
      <c r="M104" s="37"/>
      <c r="N104" s="61" t="s">
        <v>371</v>
      </c>
      <c r="O104" s="55">
        <v>3</v>
      </c>
      <c r="P104" s="37" t="s">
        <v>371</v>
      </c>
      <c r="Q104" s="37"/>
      <c r="R104" s="62">
        <v>1</v>
      </c>
      <c r="S104" s="55">
        <v>3</v>
      </c>
      <c r="T104" s="37" t="s">
        <v>371</v>
      </c>
      <c r="U104" s="37"/>
      <c r="V104" s="62">
        <v>1</v>
      </c>
      <c r="W104" s="79">
        <f>3+2+3+2</f>
        <v>10</v>
      </c>
      <c r="X104" s="72"/>
    </row>
    <row r="105" spans="1:24" ht="13.5" customHeight="1" x14ac:dyDescent="0.25">
      <c r="A105" s="16"/>
      <c r="B105" s="16"/>
      <c r="C105" s="27" t="s">
        <v>2</v>
      </c>
      <c r="D105" s="28" t="s">
        <v>299</v>
      </c>
      <c r="E105" s="27" t="s">
        <v>10</v>
      </c>
      <c r="F105" s="46" t="s">
        <v>300</v>
      </c>
      <c r="G105" s="63"/>
      <c r="H105" s="13"/>
      <c r="I105" s="13"/>
      <c r="J105" s="69"/>
      <c r="K105" s="63"/>
      <c r="L105" s="13"/>
      <c r="M105" s="13"/>
      <c r="N105" s="64"/>
      <c r="O105" s="63"/>
      <c r="P105" s="13"/>
      <c r="Q105" s="13"/>
      <c r="R105" s="64"/>
      <c r="S105" s="63"/>
      <c r="T105" s="13"/>
      <c r="U105" s="13"/>
      <c r="V105" s="64"/>
      <c r="W105" s="81"/>
      <c r="X105" s="71"/>
    </row>
    <row r="106" spans="1:24" ht="13.5" customHeight="1" x14ac:dyDescent="0.25">
      <c r="A106" s="16"/>
      <c r="B106" s="16"/>
      <c r="C106" s="27" t="s">
        <v>2</v>
      </c>
      <c r="D106" s="28" t="s">
        <v>301</v>
      </c>
      <c r="E106" s="27" t="s">
        <v>10</v>
      </c>
      <c r="F106" s="46" t="s">
        <v>302</v>
      </c>
      <c r="G106" s="63"/>
      <c r="H106" s="13"/>
      <c r="I106" s="13"/>
      <c r="J106" s="69"/>
      <c r="K106" s="63"/>
      <c r="L106" s="13"/>
      <c r="M106" s="13"/>
      <c r="N106" s="64"/>
      <c r="O106" s="63"/>
      <c r="P106" s="13"/>
      <c r="Q106" s="13"/>
      <c r="R106" s="64"/>
      <c r="S106" s="63"/>
      <c r="T106" s="13"/>
      <c r="U106" s="13"/>
      <c r="V106" s="64"/>
      <c r="W106" s="81"/>
      <c r="X106" s="71"/>
    </row>
    <row r="107" spans="1:24" ht="13.5" hidden="1" customHeight="1" x14ac:dyDescent="0.25">
      <c r="A107" s="16"/>
      <c r="B107" s="16"/>
      <c r="C107" s="27" t="s">
        <v>2</v>
      </c>
      <c r="D107" s="28" t="s">
        <v>303</v>
      </c>
      <c r="E107" s="27" t="s">
        <v>10</v>
      </c>
      <c r="F107" s="46" t="s">
        <v>304</v>
      </c>
      <c r="G107" s="63"/>
      <c r="H107" s="13"/>
      <c r="I107" s="13"/>
      <c r="J107" s="69"/>
      <c r="K107" s="63"/>
      <c r="L107" s="13"/>
      <c r="M107" s="13"/>
      <c r="N107" s="64"/>
      <c r="O107" s="63"/>
      <c r="P107" s="13"/>
      <c r="Q107" s="13"/>
      <c r="R107" s="64"/>
      <c r="S107" s="63"/>
      <c r="T107" s="13"/>
      <c r="U107" s="13"/>
      <c r="V107" s="64"/>
      <c r="W107" s="81"/>
      <c r="X107" s="71"/>
    </row>
    <row r="108" spans="1:24" ht="13.5" hidden="1" customHeight="1" x14ac:dyDescent="0.25">
      <c r="A108" s="16"/>
      <c r="B108" s="16"/>
      <c r="C108" s="27" t="s">
        <v>2</v>
      </c>
      <c r="D108" s="28" t="s">
        <v>305</v>
      </c>
      <c r="E108" s="27" t="s">
        <v>10</v>
      </c>
      <c r="F108" s="46" t="s">
        <v>306</v>
      </c>
      <c r="G108" s="63"/>
      <c r="H108" s="13"/>
      <c r="I108" s="13"/>
      <c r="J108" s="69"/>
      <c r="K108" s="63"/>
      <c r="L108" s="13"/>
      <c r="M108" s="13"/>
      <c r="N108" s="64"/>
      <c r="O108" s="63"/>
      <c r="P108" s="13"/>
      <c r="Q108" s="13"/>
      <c r="R108" s="64"/>
      <c r="S108" s="63"/>
      <c r="T108" s="13"/>
      <c r="U108" s="13"/>
      <c r="V108" s="64"/>
      <c r="W108" s="81"/>
      <c r="X108" s="71"/>
    </row>
    <row r="109" spans="1:24" ht="13.5" hidden="1" customHeight="1" x14ac:dyDescent="0.25">
      <c r="A109" s="16"/>
      <c r="B109" s="16"/>
      <c r="C109" s="27" t="s">
        <v>2</v>
      </c>
      <c r="D109" s="28" t="s">
        <v>307</v>
      </c>
      <c r="E109" s="27" t="s">
        <v>10</v>
      </c>
      <c r="F109" s="46" t="s">
        <v>308</v>
      </c>
      <c r="G109" s="63"/>
      <c r="H109" s="13"/>
      <c r="I109" s="13"/>
      <c r="J109" s="69"/>
      <c r="K109" s="63"/>
      <c r="L109" s="13"/>
      <c r="M109" s="13"/>
      <c r="N109" s="64"/>
      <c r="O109" s="63"/>
      <c r="P109" s="13"/>
      <c r="Q109" s="13"/>
      <c r="R109" s="64"/>
      <c r="S109" s="63"/>
      <c r="T109" s="13"/>
      <c r="U109" s="13"/>
      <c r="V109" s="64"/>
      <c r="W109" s="81"/>
      <c r="X109" s="71"/>
    </row>
    <row r="110" spans="1:24" ht="13.5" hidden="1" customHeight="1" x14ac:dyDescent="0.25">
      <c r="A110" s="16"/>
      <c r="B110" s="16"/>
      <c r="C110" s="27" t="s">
        <v>3</v>
      </c>
      <c r="D110" s="28" t="s">
        <v>309</v>
      </c>
      <c r="E110" s="27" t="s">
        <v>10</v>
      </c>
      <c r="F110" s="46" t="s">
        <v>310</v>
      </c>
      <c r="G110" s="63"/>
      <c r="H110" s="13"/>
      <c r="I110" s="13"/>
      <c r="J110" s="69"/>
      <c r="K110" s="63"/>
      <c r="L110" s="13"/>
      <c r="M110" s="13"/>
      <c r="N110" s="64"/>
      <c r="O110" s="63"/>
      <c r="P110" s="13"/>
      <c r="Q110" s="13"/>
      <c r="R110" s="64"/>
      <c r="S110" s="63"/>
      <c r="T110" s="13"/>
      <c r="U110" s="13"/>
      <c r="V110" s="64"/>
      <c r="W110" s="81"/>
      <c r="X110" s="71"/>
    </row>
    <row r="111" spans="1:24" ht="13.5" hidden="1" customHeight="1" x14ac:dyDescent="0.25">
      <c r="A111" s="20"/>
      <c r="B111" s="20"/>
      <c r="C111" s="24" t="s">
        <v>102</v>
      </c>
      <c r="D111" s="29" t="s">
        <v>177</v>
      </c>
      <c r="E111" s="23" t="s">
        <v>94</v>
      </c>
      <c r="F111" s="45" t="s">
        <v>113</v>
      </c>
      <c r="G111" s="53"/>
      <c r="H111" s="6"/>
      <c r="I111" s="6"/>
      <c r="J111" s="50"/>
      <c r="K111" s="63"/>
      <c r="L111" s="6"/>
      <c r="M111" s="6"/>
      <c r="N111" s="54"/>
      <c r="O111" s="53"/>
      <c r="P111" s="6"/>
      <c r="Q111" s="6"/>
      <c r="R111" s="54"/>
      <c r="S111" s="53"/>
      <c r="T111" s="6"/>
      <c r="U111" s="6"/>
      <c r="V111" s="54"/>
      <c r="W111" s="78"/>
      <c r="X111" s="71"/>
    </row>
    <row r="112" spans="1:24" ht="13.5" hidden="1" customHeight="1" x14ac:dyDescent="0.25">
      <c r="A112" s="10"/>
      <c r="B112" s="10"/>
      <c r="C112" s="10" t="s">
        <v>124</v>
      </c>
      <c r="D112" s="18" t="s">
        <v>125</v>
      </c>
      <c r="E112" s="6" t="s">
        <v>10</v>
      </c>
      <c r="F112" s="50" t="s">
        <v>126</v>
      </c>
      <c r="G112" s="53"/>
      <c r="H112" s="6"/>
      <c r="I112" s="6"/>
      <c r="J112" s="50"/>
      <c r="K112" s="63"/>
      <c r="L112" s="6"/>
      <c r="M112" s="6"/>
      <c r="N112" s="54"/>
      <c r="O112" s="53"/>
      <c r="P112" s="6"/>
      <c r="Q112" s="6"/>
      <c r="R112" s="54"/>
      <c r="S112" s="53"/>
      <c r="T112" s="6"/>
      <c r="U112" s="6"/>
      <c r="V112" s="54"/>
      <c r="W112" s="78"/>
      <c r="X112" s="71"/>
    </row>
    <row r="113" spans="1:24" ht="13.5" hidden="1" customHeight="1" x14ac:dyDescent="0.25">
      <c r="A113" s="10"/>
      <c r="B113" s="10"/>
      <c r="C113" s="10" t="s">
        <v>119</v>
      </c>
      <c r="D113" s="18" t="s">
        <v>120</v>
      </c>
      <c r="E113" s="6" t="s">
        <v>10</v>
      </c>
      <c r="F113" s="50" t="s">
        <v>121</v>
      </c>
      <c r="G113" s="53"/>
      <c r="H113" s="6"/>
      <c r="I113" s="6"/>
      <c r="J113" s="50"/>
      <c r="K113" s="63"/>
      <c r="L113" s="6"/>
      <c r="M113" s="6"/>
      <c r="N113" s="54"/>
      <c r="O113" s="53"/>
      <c r="P113" s="6"/>
      <c r="Q113" s="6"/>
      <c r="R113" s="54"/>
      <c r="S113" s="53"/>
      <c r="T113" s="6"/>
      <c r="U113" s="6"/>
      <c r="V113" s="54"/>
      <c r="W113" s="78"/>
      <c r="X113" s="71"/>
    </row>
    <row r="114" spans="1:24" ht="13.5" hidden="1" customHeight="1" x14ac:dyDescent="0.25">
      <c r="A114" s="10"/>
      <c r="B114" s="10"/>
      <c r="C114" s="10" t="s">
        <v>119</v>
      </c>
      <c r="D114" s="18" t="s">
        <v>122</v>
      </c>
      <c r="E114" s="6" t="s">
        <v>10</v>
      </c>
      <c r="F114" s="50" t="s">
        <v>123</v>
      </c>
      <c r="G114" s="53"/>
      <c r="H114" s="6"/>
      <c r="I114" s="6"/>
      <c r="J114" s="50"/>
      <c r="K114" s="63"/>
      <c r="L114" s="6"/>
      <c r="M114" s="6"/>
      <c r="N114" s="54"/>
      <c r="O114" s="53"/>
      <c r="P114" s="6"/>
      <c r="Q114" s="6"/>
      <c r="R114" s="54"/>
      <c r="S114" s="53"/>
      <c r="T114" s="6"/>
      <c r="U114" s="6"/>
      <c r="V114" s="54"/>
      <c r="W114" s="78"/>
      <c r="X114" s="71"/>
    </row>
    <row r="115" spans="1:24" ht="13.5" hidden="1" customHeight="1" x14ac:dyDescent="0.25">
      <c r="A115" s="10"/>
      <c r="B115" s="10"/>
      <c r="C115" s="10" t="s">
        <v>119</v>
      </c>
      <c r="D115" s="15" t="s">
        <v>117</v>
      </c>
      <c r="E115" s="10" t="s">
        <v>10</v>
      </c>
      <c r="F115" s="47" t="s">
        <v>118</v>
      </c>
      <c r="G115" s="53"/>
      <c r="H115" s="6"/>
      <c r="I115" s="6"/>
      <c r="J115" s="50"/>
      <c r="K115" s="63"/>
      <c r="L115" s="6"/>
      <c r="M115" s="6"/>
      <c r="N115" s="54"/>
      <c r="O115" s="53"/>
      <c r="P115" s="6"/>
      <c r="Q115" s="6"/>
      <c r="R115" s="54"/>
      <c r="S115" s="53"/>
      <c r="T115" s="6"/>
      <c r="U115" s="6"/>
      <c r="V115" s="54"/>
      <c r="W115" s="78"/>
      <c r="X115" s="71"/>
    </row>
    <row r="116" spans="1:24" ht="13.5" hidden="1" customHeight="1" x14ac:dyDescent="0.25">
      <c r="A116" s="10"/>
      <c r="B116" s="10"/>
      <c r="C116" s="10" t="s">
        <v>173</v>
      </c>
      <c r="D116" s="15" t="s">
        <v>127</v>
      </c>
      <c r="E116" s="10" t="s">
        <v>10</v>
      </c>
      <c r="F116" s="47" t="s">
        <v>128</v>
      </c>
      <c r="G116" s="53"/>
      <c r="H116" s="6"/>
      <c r="I116" s="6"/>
      <c r="J116" s="50"/>
      <c r="K116" s="63"/>
      <c r="L116" s="6"/>
      <c r="M116" s="6"/>
      <c r="N116" s="54"/>
      <c r="O116" s="53"/>
      <c r="P116" s="6"/>
      <c r="Q116" s="6"/>
      <c r="R116" s="54"/>
      <c r="S116" s="53"/>
      <c r="T116" s="6"/>
      <c r="U116" s="6"/>
      <c r="V116" s="54"/>
      <c r="W116" s="78"/>
      <c r="X116" s="71"/>
    </row>
    <row r="117" spans="1:24" ht="13.5" hidden="1" customHeight="1" x14ac:dyDescent="0.25">
      <c r="A117" s="10"/>
      <c r="B117" s="10"/>
      <c r="C117" s="10" t="s">
        <v>114</v>
      </c>
      <c r="D117" s="18" t="s">
        <v>158</v>
      </c>
      <c r="E117" s="6" t="s">
        <v>10</v>
      </c>
      <c r="F117" s="50" t="s">
        <v>115</v>
      </c>
      <c r="G117" s="53"/>
      <c r="H117" s="6"/>
      <c r="I117" s="6"/>
      <c r="J117" s="50"/>
      <c r="K117" s="63"/>
      <c r="L117" s="6"/>
      <c r="M117" s="6"/>
      <c r="N117" s="54"/>
      <c r="O117" s="53"/>
      <c r="P117" s="6"/>
      <c r="Q117" s="6"/>
      <c r="R117" s="54"/>
      <c r="S117" s="53"/>
      <c r="T117" s="6"/>
      <c r="U117" s="6"/>
      <c r="V117" s="54"/>
      <c r="W117" s="78"/>
      <c r="X117" s="71"/>
    </row>
    <row r="118" spans="1:24" ht="13.5" hidden="1" customHeight="1" x14ac:dyDescent="0.25">
      <c r="A118" s="10"/>
      <c r="B118" s="10"/>
      <c r="C118" s="10" t="s">
        <v>168</v>
      </c>
      <c r="D118" s="15" t="s">
        <v>169</v>
      </c>
      <c r="E118" s="10" t="s">
        <v>10</v>
      </c>
      <c r="F118" s="47" t="s">
        <v>4</v>
      </c>
      <c r="G118" s="53"/>
      <c r="H118" s="6"/>
      <c r="I118" s="6"/>
      <c r="J118" s="50"/>
      <c r="K118" s="63"/>
      <c r="L118" s="6"/>
      <c r="M118" s="6"/>
      <c r="N118" s="54"/>
      <c r="O118" s="53"/>
      <c r="P118" s="6"/>
      <c r="Q118" s="6"/>
      <c r="R118" s="54"/>
      <c r="S118" s="53"/>
      <c r="T118" s="6"/>
      <c r="U118" s="6"/>
      <c r="V118" s="54"/>
      <c r="W118" s="78"/>
      <c r="X118" s="71"/>
    </row>
    <row r="119" spans="1:24" ht="13.5" hidden="1" customHeight="1" x14ac:dyDescent="0.25">
      <c r="A119" s="16"/>
      <c r="B119" s="16"/>
      <c r="C119" s="27" t="s">
        <v>311</v>
      </c>
      <c r="D119" s="28" t="s">
        <v>312</v>
      </c>
      <c r="E119" s="27" t="s">
        <v>313</v>
      </c>
      <c r="F119" s="46" t="s">
        <v>314</v>
      </c>
      <c r="G119" s="63"/>
      <c r="H119" s="13"/>
      <c r="I119" s="13"/>
      <c r="J119" s="69"/>
      <c r="K119" s="63"/>
      <c r="L119" s="13"/>
      <c r="M119" s="13"/>
      <c r="N119" s="64"/>
      <c r="O119" s="63"/>
      <c r="P119" s="13"/>
      <c r="Q119" s="13"/>
      <c r="R119" s="64"/>
      <c r="S119" s="63"/>
      <c r="T119" s="13"/>
      <c r="U119" s="13"/>
      <c r="V119" s="64"/>
      <c r="W119" s="81"/>
      <c r="X119" s="71"/>
    </row>
    <row r="120" spans="1:24" ht="13.5" hidden="1" customHeight="1" x14ac:dyDescent="0.25">
      <c r="A120" s="16"/>
      <c r="B120" s="16"/>
      <c r="C120" s="27" t="s">
        <v>315</v>
      </c>
      <c r="D120" s="28" t="s">
        <v>316</v>
      </c>
      <c r="E120" s="27" t="s">
        <v>10</v>
      </c>
      <c r="F120" s="46" t="s">
        <v>317</v>
      </c>
      <c r="G120" s="63"/>
      <c r="H120" s="13"/>
      <c r="I120" s="13"/>
      <c r="J120" s="69"/>
      <c r="K120" s="63"/>
      <c r="L120" s="13"/>
      <c r="M120" s="13"/>
      <c r="N120" s="64"/>
      <c r="O120" s="63"/>
      <c r="P120" s="13"/>
      <c r="Q120" s="13"/>
      <c r="R120" s="64"/>
      <c r="S120" s="63"/>
      <c r="T120" s="13"/>
      <c r="U120" s="13"/>
      <c r="V120" s="64"/>
      <c r="W120" s="81"/>
      <c r="X120" s="71"/>
    </row>
    <row r="121" spans="1:24" ht="13.5" hidden="1" customHeight="1" x14ac:dyDescent="0.25">
      <c r="A121" s="16"/>
      <c r="B121" s="16"/>
      <c r="C121" s="27" t="s">
        <v>263</v>
      </c>
      <c r="D121" s="28" t="s">
        <v>318</v>
      </c>
      <c r="E121" s="27" t="s">
        <v>10</v>
      </c>
      <c r="F121" s="46" t="s">
        <v>319</v>
      </c>
      <c r="G121" s="63"/>
      <c r="H121" s="13"/>
      <c r="I121" s="13"/>
      <c r="J121" s="69"/>
      <c r="K121" s="63"/>
      <c r="L121" s="13"/>
      <c r="M121" s="13"/>
      <c r="N121" s="64"/>
      <c r="O121" s="63"/>
      <c r="P121" s="13"/>
      <c r="Q121" s="13"/>
      <c r="R121" s="64"/>
      <c r="S121" s="63"/>
      <c r="T121" s="13"/>
      <c r="U121" s="13"/>
      <c r="V121" s="64"/>
      <c r="W121" s="81"/>
      <c r="X121" s="71"/>
    </row>
    <row r="122" spans="1:24" ht="13.5" hidden="1" customHeight="1" x14ac:dyDescent="0.25">
      <c r="A122" s="16"/>
      <c r="B122" s="16"/>
      <c r="C122" s="27" t="s">
        <v>3</v>
      </c>
      <c r="D122" s="28" t="s">
        <v>320</v>
      </c>
      <c r="E122" s="27" t="s">
        <v>10</v>
      </c>
      <c r="F122" s="46" t="s">
        <v>321</v>
      </c>
      <c r="G122" s="63"/>
      <c r="H122" s="13"/>
      <c r="I122" s="13"/>
      <c r="J122" s="69"/>
      <c r="K122" s="63"/>
      <c r="L122" s="13"/>
      <c r="M122" s="13"/>
      <c r="N122" s="64"/>
      <c r="O122" s="63"/>
      <c r="P122" s="13"/>
      <c r="Q122" s="13"/>
      <c r="R122" s="64"/>
      <c r="S122" s="63"/>
      <c r="T122" s="13"/>
      <c r="U122" s="13"/>
      <c r="V122" s="64"/>
      <c r="W122" s="81"/>
      <c r="X122" s="71"/>
    </row>
    <row r="123" spans="1:24" ht="13.5" hidden="1" customHeight="1" x14ac:dyDescent="0.25">
      <c r="A123" s="16"/>
      <c r="B123" s="16"/>
      <c r="C123" s="27" t="s">
        <v>322</v>
      </c>
      <c r="D123" s="28" t="s">
        <v>323</v>
      </c>
      <c r="E123" s="27" t="s">
        <v>10</v>
      </c>
      <c r="F123" s="46" t="s">
        <v>4</v>
      </c>
      <c r="G123" s="63"/>
      <c r="H123" s="13"/>
      <c r="I123" s="13"/>
      <c r="J123" s="69"/>
      <c r="K123" s="63"/>
      <c r="L123" s="13"/>
      <c r="M123" s="13"/>
      <c r="N123" s="64"/>
      <c r="O123" s="63"/>
      <c r="P123" s="13"/>
      <c r="Q123" s="13"/>
      <c r="R123" s="64"/>
      <c r="S123" s="63"/>
      <c r="T123" s="13"/>
      <c r="U123" s="13"/>
      <c r="V123" s="64"/>
      <c r="W123" s="81"/>
      <c r="X123" s="71"/>
    </row>
    <row r="124" spans="1:24" ht="13.5" hidden="1" customHeight="1" x14ac:dyDescent="0.25">
      <c r="A124" s="16"/>
      <c r="B124" s="16"/>
      <c r="C124" s="27" t="s">
        <v>263</v>
      </c>
      <c r="D124" s="28" t="s">
        <v>324</v>
      </c>
      <c r="E124" s="27" t="s">
        <v>10</v>
      </c>
      <c r="F124" s="46" t="s">
        <v>325</v>
      </c>
      <c r="G124" s="63"/>
      <c r="H124" s="13"/>
      <c r="I124" s="13"/>
      <c r="J124" s="69"/>
      <c r="K124" s="63"/>
      <c r="L124" s="13"/>
      <c r="M124" s="13"/>
      <c r="N124" s="64"/>
      <c r="O124" s="63"/>
      <c r="P124" s="13"/>
      <c r="Q124" s="13"/>
      <c r="R124" s="64"/>
      <c r="S124" s="63"/>
      <c r="T124" s="13"/>
      <c r="U124" s="13"/>
      <c r="V124" s="64"/>
      <c r="W124" s="81"/>
      <c r="X124" s="71"/>
    </row>
    <row r="125" spans="1:24" ht="13.5" hidden="1" customHeight="1" x14ac:dyDescent="0.25">
      <c r="A125" s="16"/>
      <c r="B125" s="16"/>
      <c r="C125" s="27" t="s">
        <v>326</v>
      </c>
      <c r="D125" s="28" t="s">
        <v>327</v>
      </c>
      <c r="E125" s="27" t="s">
        <v>206</v>
      </c>
      <c r="F125" s="46" t="s">
        <v>328</v>
      </c>
      <c r="G125" s="63"/>
      <c r="H125" s="13"/>
      <c r="I125" s="13"/>
      <c r="J125" s="69"/>
      <c r="K125" s="63"/>
      <c r="L125" s="13"/>
      <c r="M125" s="13"/>
      <c r="N125" s="64"/>
      <c r="O125" s="63"/>
      <c r="P125" s="13"/>
      <c r="Q125" s="13"/>
      <c r="R125" s="64"/>
      <c r="S125" s="63"/>
      <c r="T125" s="13"/>
      <c r="U125" s="13"/>
      <c r="V125" s="64"/>
      <c r="W125" s="81"/>
      <c r="X125" s="71"/>
    </row>
    <row r="126" spans="1:24" ht="13.5" hidden="1" customHeight="1" x14ac:dyDescent="0.25">
      <c r="A126" s="16"/>
      <c r="B126" s="16"/>
      <c r="C126" s="27" t="s">
        <v>206</v>
      </c>
      <c r="D126" s="28" t="s">
        <v>329</v>
      </c>
      <c r="E126" s="27" t="s">
        <v>206</v>
      </c>
      <c r="F126" s="46" t="s">
        <v>330</v>
      </c>
      <c r="G126" s="63"/>
      <c r="H126" s="13"/>
      <c r="I126" s="13"/>
      <c r="J126" s="69"/>
      <c r="K126" s="63"/>
      <c r="L126" s="13"/>
      <c r="M126" s="13"/>
      <c r="N126" s="64"/>
      <c r="O126" s="63"/>
      <c r="P126" s="13"/>
      <c r="Q126" s="13"/>
      <c r="R126" s="64"/>
      <c r="S126" s="63"/>
      <c r="T126" s="13"/>
      <c r="U126" s="13"/>
      <c r="V126" s="64"/>
      <c r="W126" s="81"/>
      <c r="X126" s="71"/>
    </row>
    <row r="127" spans="1:24" ht="13.5" hidden="1" customHeight="1" x14ac:dyDescent="0.25">
      <c r="A127" s="16"/>
      <c r="B127" s="16"/>
      <c r="C127" s="27" t="s">
        <v>206</v>
      </c>
      <c r="D127" s="28" t="s">
        <v>331</v>
      </c>
      <c r="E127" s="27" t="s">
        <v>206</v>
      </c>
      <c r="F127" s="46" t="s">
        <v>332</v>
      </c>
      <c r="G127" s="63"/>
      <c r="H127" s="13"/>
      <c r="I127" s="13"/>
      <c r="J127" s="69"/>
      <c r="K127" s="63"/>
      <c r="L127" s="13"/>
      <c r="M127" s="13"/>
      <c r="N127" s="64"/>
      <c r="O127" s="63"/>
      <c r="P127" s="13"/>
      <c r="Q127" s="13"/>
      <c r="R127" s="64"/>
      <c r="S127" s="63"/>
      <c r="T127" s="13"/>
      <c r="U127" s="13"/>
      <c r="V127" s="64"/>
      <c r="W127" s="81"/>
      <c r="X127" s="71"/>
    </row>
    <row r="128" spans="1:24" ht="13.5" hidden="1" customHeight="1" x14ac:dyDescent="0.25">
      <c r="A128" s="16"/>
      <c r="B128" s="16"/>
      <c r="C128" s="27" t="s">
        <v>206</v>
      </c>
      <c r="D128" s="28" t="s">
        <v>333</v>
      </c>
      <c r="E128" s="27" t="s">
        <v>206</v>
      </c>
      <c r="F128" s="46" t="s">
        <v>334</v>
      </c>
      <c r="G128" s="63"/>
      <c r="H128" s="13"/>
      <c r="I128" s="13"/>
      <c r="J128" s="69"/>
      <c r="K128" s="63"/>
      <c r="L128" s="13"/>
      <c r="M128" s="13"/>
      <c r="N128" s="64"/>
      <c r="O128" s="63"/>
      <c r="P128" s="13"/>
      <c r="Q128" s="13"/>
      <c r="R128" s="64"/>
      <c r="S128" s="63"/>
      <c r="T128" s="13"/>
      <c r="U128" s="13"/>
      <c r="V128" s="64"/>
      <c r="W128" s="81"/>
      <c r="X128" s="71"/>
    </row>
    <row r="129" spans="1:24" ht="13.5" hidden="1" customHeight="1" x14ac:dyDescent="0.25">
      <c r="A129" s="16"/>
      <c r="B129" s="16"/>
      <c r="C129" s="27" t="s">
        <v>206</v>
      </c>
      <c r="D129" s="28" t="s">
        <v>335</v>
      </c>
      <c r="E129" s="27" t="s">
        <v>206</v>
      </c>
      <c r="F129" s="46" t="s">
        <v>336</v>
      </c>
      <c r="G129" s="63"/>
      <c r="H129" s="13"/>
      <c r="I129" s="13"/>
      <c r="J129" s="69"/>
      <c r="K129" s="63"/>
      <c r="L129" s="13"/>
      <c r="M129" s="13"/>
      <c r="N129" s="64"/>
      <c r="O129" s="63"/>
      <c r="P129" s="13"/>
      <c r="Q129" s="13"/>
      <c r="R129" s="64"/>
      <c r="S129" s="63"/>
      <c r="T129" s="13"/>
      <c r="U129" s="13"/>
      <c r="V129" s="64"/>
      <c r="W129" s="81"/>
      <c r="X129" s="71"/>
    </row>
    <row r="130" spans="1:24" ht="13.5" hidden="1" customHeight="1" x14ac:dyDescent="0.25">
      <c r="A130" s="16"/>
      <c r="B130" s="16"/>
      <c r="C130" s="27" t="s">
        <v>337</v>
      </c>
      <c r="D130" s="28" t="s">
        <v>338</v>
      </c>
      <c r="E130" s="27" t="s">
        <v>206</v>
      </c>
      <c r="F130" s="46" t="s">
        <v>339</v>
      </c>
      <c r="G130" s="63"/>
      <c r="H130" s="13"/>
      <c r="I130" s="13"/>
      <c r="J130" s="69"/>
      <c r="K130" s="63"/>
      <c r="L130" s="13"/>
      <c r="M130" s="13"/>
      <c r="N130" s="64"/>
      <c r="O130" s="63"/>
      <c r="P130" s="13"/>
      <c r="Q130" s="13"/>
      <c r="R130" s="64"/>
      <c r="S130" s="63"/>
      <c r="T130" s="13"/>
      <c r="U130" s="13"/>
      <c r="V130" s="64"/>
      <c r="W130" s="81"/>
      <c r="X130" s="71"/>
    </row>
    <row r="131" spans="1:24" ht="13.5" hidden="1" customHeight="1" x14ac:dyDescent="0.25">
      <c r="A131" s="16"/>
      <c r="B131" s="16"/>
      <c r="C131" s="27" t="s">
        <v>337</v>
      </c>
      <c r="D131" s="28" t="s">
        <v>340</v>
      </c>
      <c r="E131" s="27" t="s">
        <v>206</v>
      </c>
      <c r="F131" s="46" t="s">
        <v>341</v>
      </c>
      <c r="G131" s="63"/>
      <c r="H131" s="13"/>
      <c r="I131" s="13"/>
      <c r="J131" s="69"/>
      <c r="K131" s="63"/>
      <c r="L131" s="13"/>
      <c r="M131" s="13"/>
      <c r="N131" s="64"/>
      <c r="O131" s="63"/>
      <c r="P131" s="13"/>
      <c r="Q131" s="13"/>
      <c r="R131" s="64"/>
      <c r="S131" s="63"/>
      <c r="T131" s="13"/>
      <c r="U131" s="13"/>
      <c r="V131" s="64"/>
      <c r="W131" s="81"/>
      <c r="X131" s="71"/>
    </row>
    <row r="132" spans="1:24" ht="13.5" hidden="1" customHeight="1" x14ac:dyDescent="0.25">
      <c r="A132" s="16"/>
      <c r="B132" s="16"/>
      <c r="C132" s="27" t="s">
        <v>239</v>
      </c>
      <c r="D132" s="28" t="s">
        <v>342</v>
      </c>
      <c r="E132" s="27" t="s">
        <v>10</v>
      </c>
      <c r="F132" s="46" t="s">
        <v>343</v>
      </c>
      <c r="G132" s="63"/>
      <c r="H132" s="13"/>
      <c r="I132" s="13"/>
      <c r="J132" s="69"/>
      <c r="K132" s="63"/>
      <c r="L132" s="13"/>
      <c r="M132" s="13"/>
      <c r="N132" s="64"/>
      <c r="O132" s="63"/>
      <c r="P132" s="13"/>
      <c r="Q132" s="13"/>
      <c r="R132" s="64"/>
      <c r="S132" s="63"/>
      <c r="T132" s="13"/>
      <c r="U132" s="13"/>
      <c r="V132" s="64"/>
      <c r="W132" s="81"/>
      <c r="X132" s="71"/>
    </row>
    <row r="133" spans="1:24" ht="13.5" hidden="1" customHeight="1" x14ac:dyDescent="0.25">
      <c r="A133" s="16"/>
      <c r="B133" s="16"/>
      <c r="C133" s="27" t="s">
        <v>239</v>
      </c>
      <c r="D133" s="28" t="s">
        <v>344</v>
      </c>
      <c r="E133" s="27" t="s">
        <v>10</v>
      </c>
      <c r="F133" s="46" t="s">
        <v>345</v>
      </c>
      <c r="G133" s="63"/>
      <c r="H133" s="13"/>
      <c r="I133" s="13"/>
      <c r="J133" s="69"/>
      <c r="K133" s="63"/>
      <c r="L133" s="13"/>
      <c r="M133" s="13"/>
      <c r="N133" s="64"/>
      <c r="O133" s="63"/>
      <c r="P133" s="13"/>
      <c r="Q133" s="13"/>
      <c r="R133" s="64"/>
      <c r="S133" s="63"/>
      <c r="T133" s="13"/>
      <c r="U133" s="13"/>
      <c r="V133" s="64"/>
      <c r="W133" s="81"/>
      <c r="X133" s="71"/>
    </row>
    <row r="134" spans="1:24" ht="13.5" hidden="1" customHeight="1" x14ac:dyDescent="0.25">
      <c r="A134" s="16"/>
      <c r="B134" s="16"/>
      <c r="C134" s="27" t="s">
        <v>239</v>
      </c>
      <c r="D134" s="28" t="s">
        <v>346</v>
      </c>
      <c r="E134" s="27" t="s">
        <v>10</v>
      </c>
      <c r="F134" s="46" t="s">
        <v>347</v>
      </c>
      <c r="G134" s="63"/>
      <c r="H134" s="13"/>
      <c r="I134" s="13"/>
      <c r="J134" s="69"/>
      <c r="K134" s="63"/>
      <c r="L134" s="13"/>
      <c r="M134" s="13"/>
      <c r="N134" s="64"/>
      <c r="O134" s="63"/>
      <c r="P134" s="13"/>
      <c r="Q134" s="13"/>
      <c r="R134" s="64"/>
      <c r="S134" s="63"/>
      <c r="T134" s="13"/>
      <c r="U134" s="13"/>
      <c r="V134" s="64"/>
      <c r="W134" s="81"/>
      <c r="X134" s="71"/>
    </row>
    <row r="135" spans="1:24" ht="13.5" hidden="1" customHeight="1" x14ac:dyDescent="0.25">
      <c r="A135" s="16"/>
      <c r="B135" s="16"/>
      <c r="C135" s="27" t="s">
        <v>239</v>
      </c>
      <c r="D135" s="28" t="s">
        <v>348</v>
      </c>
      <c r="E135" s="27" t="s">
        <v>10</v>
      </c>
      <c r="F135" s="46" t="s">
        <v>349</v>
      </c>
      <c r="G135" s="63"/>
      <c r="H135" s="13"/>
      <c r="I135" s="13"/>
      <c r="J135" s="69"/>
      <c r="K135" s="63"/>
      <c r="L135" s="13"/>
      <c r="M135" s="13"/>
      <c r="N135" s="64"/>
      <c r="O135" s="63"/>
      <c r="P135" s="13"/>
      <c r="Q135" s="13"/>
      <c r="R135" s="64"/>
      <c r="S135" s="63"/>
      <c r="T135" s="13"/>
      <c r="U135" s="13"/>
      <c r="V135" s="64"/>
      <c r="W135" s="81"/>
      <c r="X135" s="71"/>
    </row>
    <row r="136" spans="1:24" ht="13.5" hidden="1" customHeight="1" x14ac:dyDescent="0.25">
      <c r="A136" s="16"/>
      <c r="B136" s="16"/>
      <c r="C136" s="27" t="s">
        <v>239</v>
      </c>
      <c r="D136" s="25" t="s">
        <v>350</v>
      </c>
      <c r="E136" s="26" t="s">
        <v>10</v>
      </c>
      <c r="F136" s="49" t="s">
        <v>351</v>
      </c>
      <c r="G136" s="63"/>
      <c r="H136" s="13"/>
      <c r="I136" s="13"/>
      <c r="J136" s="69"/>
      <c r="K136" s="63"/>
      <c r="L136" s="13"/>
      <c r="M136" s="13"/>
      <c r="N136" s="64"/>
      <c r="O136" s="63"/>
      <c r="P136" s="13"/>
      <c r="Q136" s="13"/>
      <c r="R136" s="64"/>
      <c r="S136" s="63"/>
      <c r="T136" s="13"/>
      <c r="U136" s="13"/>
      <c r="V136" s="64"/>
      <c r="W136" s="81"/>
      <c r="X136" s="71"/>
    </row>
    <row r="137" spans="1:24" ht="13.5" hidden="1" customHeight="1" x14ac:dyDescent="0.25">
      <c r="A137" s="16"/>
      <c r="B137" s="16"/>
      <c r="C137" s="27" t="s">
        <v>239</v>
      </c>
      <c r="D137" s="25" t="s">
        <v>352</v>
      </c>
      <c r="E137" s="26" t="s">
        <v>10</v>
      </c>
      <c r="F137" s="49" t="s">
        <v>353</v>
      </c>
      <c r="G137" s="63"/>
      <c r="H137" s="13"/>
      <c r="I137" s="13"/>
      <c r="J137" s="69"/>
      <c r="K137" s="63"/>
      <c r="L137" s="13"/>
      <c r="M137" s="13"/>
      <c r="N137" s="64"/>
      <c r="O137" s="63"/>
      <c r="P137" s="13"/>
      <c r="Q137" s="13"/>
      <c r="R137" s="64"/>
      <c r="S137" s="63"/>
      <c r="T137" s="13"/>
      <c r="U137" s="13"/>
      <c r="V137" s="64"/>
      <c r="W137" s="81"/>
      <c r="X137" s="71"/>
    </row>
    <row r="138" spans="1:24" ht="13.5" hidden="1" customHeight="1" x14ac:dyDescent="0.25">
      <c r="A138" s="16"/>
      <c r="B138" s="16"/>
      <c r="C138" s="27" t="s">
        <v>239</v>
      </c>
      <c r="D138" s="25" t="s">
        <v>354</v>
      </c>
      <c r="E138" s="26" t="s">
        <v>10</v>
      </c>
      <c r="F138" s="49" t="s">
        <v>355</v>
      </c>
      <c r="G138" s="63"/>
      <c r="H138" s="13"/>
      <c r="I138" s="13"/>
      <c r="J138" s="69"/>
      <c r="K138" s="63"/>
      <c r="L138" s="13"/>
      <c r="M138" s="13"/>
      <c r="N138" s="64"/>
      <c r="O138" s="63"/>
      <c r="P138" s="13"/>
      <c r="Q138" s="13"/>
      <c r="R138" s="64"/>
      <c r="S138" s="63"/>
      <c r="T138" s="13"/>
      <c r="U138" s="13"/>
      <c r="V138" s="64"/>
      <c r="W138" s="81"/>
      <c r="X138" s="71"/>
    </row>
    <row r="139" spans="1:24" ht="13.5" hidden="1" customHeight="1" x14ac:dyDescent="0.25">
      <c r="A139" s="16"/>
      <c r="B139" s="16"/>
      <c r="C139" s="27" t="s">
        <v>239</v>
      </c>
      <c r="D139" s="25" t="s">
        <v>356</v>
      </c>
      <c r="E139" s="26" t="s">
        <v>10</v>
      </c>
      <c r="F139" s="49" t="s">
        <v>357</v>
      </c>
      <c r="G139" s="63"/>
      <c r="H139" s="13"/>
      <c r="I139" s="13"/>
      <c r="J139" s="69"/>
      <c r="K139" s="63"/>
      <c r="L139" s="13"/>
      <c r="M139" s="13"/>
      <c r="N139" s="64"/>
      <c r="O139" s="63"/>
      <c r="P139" s="13"/>
      <c r="Q139" s="13"/>
      <c r="R139" s="64"/>
      <c r="S139" s="63"/>
      <c r="T139" s="13"/>
      <c r="U139" s="13"/>
      <c r="V139" s="64"/>
      <c r="W139" s="81"/>
      <c r="X139" s="71"/>
    </row>
    <row r="140" spans="1:24" ht="13.5" hidden="1" customHeight="1" x14ac:dyDescent="0.25">
      <c r="A140" s="10"/>
      <c r="B140" s="10"/>
      <c r="C140" s="10" t="s">
        <v>18</v>
      </c>
      <c r="D140" s="18" t="s">
        <v>185</v>
      </c>
      <c r="E140" s="6" t="s">
        <v>20</v>
      </c>
      <c r="F140" s="50" t="s">
        <v>129</v>
      </c>
      <c r="G140" s="53"/>
      <c r="H140" s="6"/>
      <c r="I140" s="6"/>
      <c r="J140" s="50"/>
      <c r="K140" s="63"/>
      <c r="L140" s="6"/>
      <c r="M140" s="6"/>
      <c r="N140" s="54"/>
      <c r="O140" s="53"/>
      <c r="P140" s="6"/>
      <c r="Q140" s="6"/>
      <c r="R140" s="54"/>
      <c r="S140" s="53"/>
      <c r="T140" s="6"/>
      <c r="U140" s="6"/>
      <c r="V140" s="54"/>
      <c r="W140" s="78"/>
      <c r="X140" s="71"/>
    </row>
    <row r="141" spans="1:24" ht="13.5" hidden="1" customHeight="1" x14ac:dyDescent="0.25">
      <c r="A141" s="10"/>
      <c r="B141" s="10"/>
      <c r="C141" s="10" t="s">
        <v>18</v>
      </c>
      <c r="D141" s="18" t="s">
        <v>159</v>
      </c>
      <c r="E141" s="6" t="s">
        <v>20</v>
      </c>
      <c r="F141" s="50" t="s">
        <v>130</v>
      </c>
      <c r="G141" s="53"/>
      <c r="H141" s="6"/>
      <c r="I141" s="6"/>
      <c r="J141" s="50"/>
      <c r="K141" s="63"/>
      <c r="L141" s="6"/>
      <c r="M141" s="6"/>
      <c r="N141" s="54"/>
      <c r="O141" s="53"/>
      <c r="P141" s="6"/>
      <c r="Q141" s="6"/>
      <c r="R141" s="54"/>
      <c r="S141" s="53"/>
      <c r="T141" s="6"/>
      <c r="U141" s="6"/>
      <c r="V141" s="54"/>
      <c r="W141" s="78"/>
      <c r="X141" s="71"/>
    </row>
    <row r="142" spans="1:24" ht="13.5" hidden="1" customHeight="1" x14ac:dyDescent="0.25">
      <c r="A142" s="10"/>
      <c r="B142" s="10"/>
      <c r="C142" s="10" t="s">
        <v>18</v>
      </c>
      <c r="D142" s="18" t="s">
        <v>160</v>
      </c>
      <c r="E142" s="6" t="s">
        <v>20</v>
      </c>
      <c r="F142" s="50" t="s">
        <v>131</v>
      </c>
      <c r="G142" s="53"/>
      <c r="H142" s="6"/>
      <c r="I142" s="6"/>
      <c r="J142" s="50"/>
      <c r="K142" s="63"/>
      <c r="L142" s="6"/>
      <c r="M142" s="6"/>
      <c r="N142" s="54"/>
      <c r="O142" s="53"/>
      <c r="P142" s="6"/>
      <c r="Q142" s="6"/>
      <c r="R142" s="54"/>
      <c r="S142" s="53"/>
      <c r="T142" s="6"/>
      <c r="U142" s="6"/>
      <c r="V142" s="54"/>
      <c r="W142" s="78"/>
      <c r="X142" s="71"/>
    </row>
    <row r="143" spans="1:24" ht="13.5" hidden="1" customHeight="1" x14ac:dyDescent="0.25">
      <c r="A143" s="16"/>
      <c r="B143" s="16"/>
      <c r="C143" s="27" t="s">
        <v>291</v>
      </c>
      <c r="D143" s="25" t="s">
        <v>358</v>
      </c>
      <c r="E143" s="26" t="s">
        <v>10</v>
      </c>
      <c r="F143" s="49" t="s">
        <v>5</v>
      </c>
      <c r="G143" s="63"/>
      <c r="H143" s="13"/>
      <c r="I143" s="13"/>
      <c r="J143" s="69"/>
      <c r="K143" s="63"/>
      <c r="L143" s="13"/>
      <c r="M143" s="13"/>
      <c r="N143" s="64"/>
      <c r="O143" s="63"/>
      <c r="P143" s="13"/>
      <c r="Q143" s="13"/>
      <c r="R143" s="64"/>
      <c r="S143" s="63"/>
      <c r="T143" s="13"/>
      <c r="U143" s="13"/>
      <c r="V143" s="64"/>
      <c r="W143" s="81"/>
      <c r="X143" s="71"/>
    </row>
    <row r="144" spans="1:24" ht="13.5" hidden="1" customHeight="1" x14ac:dyDescent="0.25">
      <c r="A144" s="10"/>
      <c r="B144" s="10"/>
      <c r="C144" s="10" t="s">
        <v>116</v>
      </c>
      <c r="D144" s="15" t="s">
        <v>167</v>
      </c>
      <c r="E144" s="10" t="s">
        <v>10</v>
      </c>
      <c r="F144" s="47" t="s">
        <v>5</v>
      </c>
      <c r="G144" s="53"/>
      <c r="H144" s="6"/>
      <c r="I144" s="6"/>
      <c r="J144" s="50"/>
      <c r="K144" s="63"/>
      <c r="L144" s="6"/>
      <c r="M144" s="6"/>
      <c r="N144" s="54"/>
      <c r="O144" s="53"/>
      <c r="P144" s="6"/>
      <c r="Q144" s="6"/>
      <c r="R144" s="54"/>
      <c r="S144" s="53"/>
      <c r="T144" s="6"/>
      <c r="U144" s="6"/>
      <c r="V144" s="54"/>
      <c r="W144" s="78"/>
      <c r="X144" s="71"/>
    </row>
    <row r="145" spans="1:24" ht="13.5" hidden="1" customHeight="1" x14ac:dyDescent="0.25">
      <c r="A145" s="10"/>
      <c r="B145" s="10"/>
      <c r="C145" s="10" t="s">
        <v>83</v>
      </c>
      <c r="D145" s="18" t="s">
        <v>186</v>
      </c>
      <c r="E145" s="6" t="s">
        <v>10</v>
      </c>
      <c r="F145" s="50" t="s">
        <v>132</v>
      </c>
      <c r="G145" s="53"/>
      <c r="H145" s="6"/>
      <c r="I145" s="6"/>
      <c r="J145" s="50"/>
      <c r="K145" s="63"/>
      <c r="L145" s="6"/>
      <c r="M145" s="6"/>
      <c r="N145" s="54"/>
      <c r="O145" s="53"/>
      <c r="P145" s="6"/>
      <c r="Q145" s="6"/>
      <c r="R145" s="54"/>
      <c r="S145" s="53"/>
      <c r="T145" s="6"/>
      <c r="U145" s="6"/>
      <c r="V145" s="54"/>
      <c r="W145" s="78"/>
      <c r="X145" s="70"/>
    </row>
    <row r="146" spans="1:24" ht="13.5" hidden="1" customHeight="1" x14ac:dyDescent="0.25">
      <c r="A146" s="10"/>
      <c r="B146" s="10"/>
      <c r="C146" s="10" t="s">
        <v>83</v>
      </c>
      <c r="D146" s="15" t="s">
        <v>133</v>
      </c>
      <c r="E146" s="6" t="s">
        <v>10</v>
      </c>
      <c r="F146" s="50" t="s">
        <v>134</v>
      </c>
      <c r="G146" s="53"/>
      <c r="H146" s="6"/>
      <c r="I146" s="6"/>
      <c r="J146" s="50"/>
      <c r="K146" s="63"/>
      <c r="L146" s="6"/>
      <c r="M146" s="6"/>
      <c r="N146" s="54"/>
      <c r="O146" s="53"/>
      <c r="P146" s="6"/>
      <c r="Q146" s="6"/>
      <c r="R146" s="54"/>
      <c r="S146" s="53"/>
      <c r="T146" s="6"/>
      <c r="U146" s="6"/>
      <c r="V146" s="54"/>
      <c r="W146" s="78"/>
      <c r="X146" s="70"/>
    </row>
    <row r="147" spans="1:24" ht="13.5" hidden="1" customHeight="1" x14ac:dyDescent="0.25">
      <c r="A147" s="10"/>
      <c r="B147" s="10"/>
      <c r="C147" s="10" t="s">
        <v>83</v>
      </c>
      <c r="D147" s="15" t="s">
        <v>189</v>
      </c>
      <c r="E147" s="6" t="s">
        <v>10</v>
      </c>
      <c r="F147" s="50" t="s">
        <v>135</v>
      </c>
      <c r="G147" s="53"/>
      <c r="H147" s="6"/>
      <c r="I147" s="6"/>
      <c r="J147" s="50"/>
      <c r="K147" s="63"/>
      <c r="L147" s="6"/>
      <c r="M147" s="6"/>
      <c r="N147" s="54"/>
      <c r="O147" s="53"/>
      <c r="P147" s="6"/>
      <c r="Q147" s="6"/>
      <c r="R147" s="54"/>
      <c r="S147" s="53"/>
      <c r="T147" s="6"/>
      <c r="U147" s="6"/>
      <c r="V147" s="54"/>
      <c r="W147" s="78"/>
      <c r="X147" s="71"/>
    </row>
    <row r="148" spans="1:24" ht="13.5" hidden="1" customHeight="1" x14ac:dyDescent="0.25">
      <c r="A148" s="10"/>
      <c r="B148" s="10"/>
      <c r="C148" s="10" t="s">
        <v>83</v>
      </c>
      <c r="D148" s="15" t="s">
        <v>190</v>
      </c>
      <c r="E148" s="6" t="s">
        <v>10</v>
      </c>
      <c r="F148" s="47" t="s">
        <v>136</v>
      </c>
      <c r="G148" s="53"/>
      <c r="H148" s="6"/>
      <c r="I148" s="6"/>
      <c r="J148" s="50"/>
      <c r="K148" s="63"/>
      <c r="L148" s="6"/>
      <c r="M148" s="6"/>
      <c r="N148" s="54"/>
      <c r="O148" s="53"/>
      <c r="P148" s="6"/>
      <c r="Q148" s="6"/>
      <c r="R148" s="54"/>
      <c r="S148" s="53"/>
      <c r="T148" s="6"/>
      <c r="U148" s="6"/>
      <c r="V148" s="54"/>
      <c r="W148" s="78"/>
      <c r="X148" s="71"/>
    </row>
    <row r="149" spans="1:24" ht="13.5" hidden="1" customHeight="1" x14ac:dyDescent="0.25">
      <c r="A149" s="10"/>
      <c r="B149" s="10"/>
      <c r="C149" s="10" t="s">
        <v>83</v>
      </c>
      <c r="D149" s="15" t="s">
        <v>191</v>
      </c>
      <c r="E149" s="6" t="s">
        <v>10</v>
      </c>
      <c r="F149" s="50" t="s">
        <v>137</v>
      </c>
      <c r="G149" s="53"/>
      <c r="H149" s="6"/>
      <c r="I149" s="6"/>
      <c r="J149" s="50"/>
      <c r="K149" s="63"/>
      <c r="L149" s="6"/>
      <c r="M149" s="6"/>
      <c r="N149" s="54"/>
      <c r="O149" s="53"/>
      <c r="P149" s="6"/>
      <c r="Q149" s="6"/>
      <c r="R149" s="54"/>
      <c r="S149" s="53"/>
      <c r="T149" s="6"/>
      <c r="U149" s="6"/>
      <c r="V149" s="54"/>
      <c r="W149" s="78"/>
      <c r="X149" s="71"/>
    </row>
    <row r="150" spans="1:24" ht="13.5" hidden="1" customHeight="1" x14ac:dyDescent="0.25">
      <c r="A150" s="16"/>
      <c r="B150" s="16"/>
      <c r="C150" s="27" t="s">
        <v>212</v>
      </c>
      <c r="D150" s="25" t="s">
        <v>359</v>
      </c>
      <c r="E150" s="26" t="s">
        <v>206</v>
      </c>
      <c r="F150" s="49" t="s">
        <v>360</v>
      </c>
      <c r="G150" s="63"/>
      <c r="H150" s="13"/>
      <c r="I150" s="13"/>
      <c r="J150" s="69"/>
      <c r="K150" s="63"/>
      <c r="L150" s="13"/>
      <c r="M150" s="13"/>
      <c r="N150" s="64"/>
      <c r="O150" s="63"/>
      <c r="P150" s="13"/>
      <c r="Q150" s="13"/>
      <c r="R150" s="64"/>
      <c r="S150" s="63"/>
      <c r="T150" s="13"/>
      <c r="U150" s="13"/>
      <c r="V150" s="64"/>
      <c r="W150" s="81"/>
      <c r="X150" s="71"/>
    </row>
    <row r="151" spans="1:24" ht="13.5" hidden="1" customHeight="1" x14ac:dyDescent="0.25">
      <c r="A151" s="16"/>
      <c r="B151" s="16"/>
      <c r="C151" s="27" t="s">
        <v>212</v>
      </c>
      <c r="D151" s="25" t="s">
        <v>361</v>
      </c>
      <c r="E151" s="26" t="s">
        <v>206</v>
      </c>
      <c r="F151" s="49" t="s">
        <v>362</v>
      </c>
      <c r="G151" s="63"/>
      <c r="H151" s="13"/>
      <c r="I151" s="13"/>
      <c r="J151" s="69"/>
      <c r="K151" s="63"/>
      <c r="L151" s="13"/>
      <c r="M151" s="13"/>
      <c r="N151" s="64"/>
      <c r="O151" s="63"/>
      <c r="P151" s="13"/>
      <c r="Q151" s="13"/>
      <c r="R151" s="64"/>
      <c r="S151" s="63"/>
      <c r="T151" s="13"/>
      <c r="U151" s="13"/>
      <c r="V151" s="64"/>
      <c r="W151" s="81"/>
      <c r="X151" s="71"/>
    </row>
    <row r="152" spans="1:24" ht="13.5" hidden="1" customHeight="1" x14ac:dyDescent="0.25">
      <c r="A152" s="16"/>
      <c r="B152" s="16"/>
      <c r="C152" s="27" t="s">
        <v>244</v>
      </c>
      <c r="D152" s="25" t="s">
        <v>363</v>
      </c>
      <c r="E152" s="26" t="s">
        <v>206</v>
      </c>
      <c r="F152" s="49" t="s">
        <v>364</v>
      </c>
      <c r="G152" s="63"/>
      <c r="H152" s="13"/>
      <c r="I152" s="13"/>
      <c r="J152" s="69"/>
      <c r="K152" s="63"/>
      <c r="L152" s="13"/>
      <c r="M152" s="13"/>
      <c r="N152" s="64"/>
      <c r="O152" s="63"/>
      <c r="P152" s="13"/>
      <c r="Q152" s="13"/>
      <c r="R152" s="64"/>
      <c r="S152" s="63"/>
      <c r="T152" s="13"/>
      <c r="U152" s="13"/>
      <c r="V152" s="64"/>
      <c r="W152" s="81"/>
      <c r="X152" s="71"/>
    </row>
    <row r="153" spans="1:24" ht="13.5" hidden="1" customHeight="1" x14ac:dyDescent="0.25">
      <c r="A153" s="16"/>
      <c r="B153" s="16"/>
      <c r="C153" s="27" t="s">
        <v>337</v>
      </c>
      <c r="D153" s="25" t="s">
        <v>365</v>
      </c>
      <c r="E153" s="26" t="s">
        <v>206</v>
      </c>
      <c r="F153" s="49" t="s">
        <v>366</v>
      </c>
      <c r="G153" s="63"/>
      <c r="H153" s="13"/>
      <c r="I153" s="13"/>
      <c r="J153" s="69"/>
      <c r="K153" s="63"/>
      <c r="L153" s="13"/>
      <c r="M153" s="13"/>
      <c r="N153" s="64"/>
      <c r="O153" s="63"/>
      <c r="P153" s="13"/>
      <c r="Q153" s="13"/>
      <c r="R153" s="64"/>
      <c r="S153" s="63"/>
      <c r="T153" s="13"/>
      <c r="U153" s="13"/>
      <c r="V153" s="64"/>
      <c r="W153" s="81"/>
      <c r="X153" s="71"/>
    </row>
    <row r="154" spans="1:24" ht="13.5" hidden="1" customHeight="1" x14ac:dyDescent="0.25">
      <c r="A154" s="16"/>
      <c r="B154" s="16"/>
      <c r="C154" s="27" t="s">
        <v>274</v>
      </c>
      <c r="D154" s="25" t="s">
        <v>367</v>
      </c>
      <c r="E154" s="26" t="s">
        <v>12</v>
      </c>
      <c r="F154" s="49" t="s">
        <v>368</v>
      </c>
      <c r="G154" s="63"/>
      <c r="H154" s="13"/>
      <c r="I154" s="13"/>
      <c r="J154" s="69"/>
      <c r="K154" s="63"/>
      <c r="L154" s="13"/>
      <c r="M154" s="13"/>
      <c r="N154" s="64"/>
      <c r="O154" s="63"/>
      <c r="P154" s="13"/>
      <c r="Q154" s="13"/>
      <c r="R154" s="64"/>
      <c r="S154" s="63"/>
      <c r="T154" s="13"/>
      <c r="U154" s="13"/>
      <c r="V154" s="64"/>
      <c r="W154" s="81"/>
      <c r="X154" s="71"/>
    </row>
    <row r="155" spans="1:24" ht="13.5" hidden="1" customHeight="1" x14ac:dyDescent="0.25">
      <c r="A155" s="16"/>
      <c r="B155" s="16"/>
      <c r="C155" s="27" t="s">
        <v>274</v>
      </c>
      <c r="D155" s="25" t="s">
        <v>369</v>
      </c>
      <c r="E155" s="26" t="s">
        <v>12</v>
      </c>
      <c r="F155" s="49" t="s">
        <v>370</v>
      </c>
      <c r="G155" s="63"/>
      <c r="H155" s="13"/>
      <c r="I155" s="13"/>
      <c r="J155" s="69"/>
      <c r="K155" s="63"/>
      <c r="L155" s="13"/>
      <c r="M155" s="13"/>
      <c r="N155" s="64"/>
      <c r="O155" s="63"/>
      <c r="P155" s="13"/>
      <c r="Q155" s="13"/>
      <c r="R155" s="64"/>
      <c r="S155" s="63"/>
      <c r="T155" s="13"/>
      <c r="U155" s="13"/>
      <c r="V155" s="64"/>
      <c r="W155" s="81"/>
      <c r="X155" s="71"/>
    </row>
    <row r="156" spans="1:24" ht="13.5" hidden="1" customHeight="1" x14ac:dyDescent="0.25">
      <c r="A156" s="10"/>
      <c r="B156" s="10"/>
      <c r="C156" s="10" t="s">
        <v>116</v>
      </c>
      <c r="D156" s="15" t="s">
        <v>154</v>
      </c>
      <c r="E156" s="10" t="s">
        <v>10</v>
      </c>
      <c r="F156" s="47" t="s">
        <v>155</v>
      </c>
      <c r="G156" s="53"/>
      <c r="H156" s="6"/>
      <c r="I156" s="6"/>
      <c r="J156" s="50"/>
      <c r="K156" s="63"/>
      <c r="L156" s="6"/>
      <c r="M156" s="6"/>
      <c r="N156" s="54"/>
      <c r="O156" s="53"/>
      <c r="P156" s="6"/>
      <c r="Q156" s="6"/>
      <c r="R156" s="54"/>
      <c r="S156" s="53"/>
      <c r="T156" s="6"/>
      <c r="U156" s="6"/>
      <c r="V156" s="54"/>
      <c r="W156" s="78"/>
      <c r="X156" s="71"/>
    </row>
    <row r="157" spans="1:24" ht="13.5" hidden="1" customHeight="1" x14ac:dyDescent="0.25">
      <c r="A157" s="10"/>
      <c r="B157" s="10"/>
      <c r="C157" s="10" t="s">
        <v>83</v>
      </c>
      <c r="D157" s="15" t="s">
        <v>138</v>
      </c>
      <c r="E157" s="6" t="s">
        <v>12</v>
      </c>
      <c r="F157" s="50" t="s">
        <v>139</v>
      </c>
      <c r="G157" s="53"/>
      <c r="H157" s="6"/>
      <c r="I157" s="6"/>
      <c r="J157" s="50"/>
      <c r="K157" s="63"/>
      <c r="L157" s="6"/>
      <c r="M157" s="6"/>
      <c r="N157" s="54"/>
      <c r="O157" s="53"/>
      <c r="P157" s="6"/>
      <c r="Q157" s="6"/>
      <c r="R157" s="54"/>
      <c r="S157" s="53"/>
      <c r="T157" s="6"/>
      <c r="U157" s="6"/>
      <c r="V157" s="54"/>
      <c r="W157" s="78"/>
      <c r="X157" s="71"/>
    </row>
    <row r="158" spans="1:24" ht="13.5" hidden="1" customHeight="1" x14ac:dyDescent="0.25">
      <c r="A158" s="10"/>
      <c r="B158" s="10"/>
      <c r="C158" s="10" t="s">
        <v>83</v>
      </c>
      <c r="D158" s="15" t="s">
        <v>140</v>
      </c>
      <c r="E158" s="6" t="s">
        <v>12</v>
      </c>
      <c r="F158" s="50" t="s">
        <v>141</v>
      </c>
      <c r="G158" s="53"/>
      <c r="H158" s="6"/>
      <c r="I158" s="6"/>
      <c r="J158" s="50"/>
      <c r="K158" s="63"/>
      <c r="L158" s="6"/>
      <c r="M158" s="6"/>
      <c r="N158" s="54"/>
      <c r="O158" s="53"/>
      <c r="P158" s="6"/>
      <c r="Q158" s="6"/>
      <c r="R158" s="54"/>
      <c r="S158" s="53"/>
      <c r="T158" s="6"/>
      <c r="U158" s="6"/>
      <c r="V158" s="54"/>
      <c r="W158" s="78"/>
      <c r="X158" s="71"/>
    </row>
    <row r="159" spans="1:24" ht="13.5" hidden="1" customHeight="1" x14ac:dyDescent="0.25">
      <c r="A159" s="10"/>
      <c r="B159" s="10"/>
      <c r="C159" s="10" t="s">
        <v>83</v>
      </c>
      <c r="D159" s="15" t="s">
        <v>142</v>
      </c>
      <c r="E159" s="6" t="s">
        <v>12</v>
      </c>
      <c r="F159" s="50" t="s">
        <v>143</v>
      </c>
      <c r="G159" s="53"/>
      <c r="H159" s="6"/>
      <c r="I159" s="6"/>
      <c r="J159" s="50"/>
      <c r="K159" s="63"/>
      <c r="L159" s="6"/>
      <c r="M159" s="6"/>
      <c r="N159" s="54"/>
      <c r="O159" s="53"/>
      <c r="P159" s="6"/>
      <c r="Q159" s="6"/>
      <c r="R159" s="54"/>
      <c r="S159" s="53"/>
      <c r="T159" s="6"/>
      <c r="U159" s="6"/>
      <c r="V159" s="54"/>
      <c r="W159" s="78"/>
      <c r="X159" s="71"/>
    </row>
    <row r="160" spans="1:24" ht="13.5" hidden="1" customHeight="1" x14ac:dyDescent="0.25">
      <c r="A160" s="10"/>
      <c r="B160" s="10"/>
      <c r="C160" s="10" t="s">
        <v>83</v>
      </c>
      <c r="D160" s="15" t="s">
        <v>144</v>
      </c>
      <c r="E160" s="6" t="s">
        <v>12</v>
      </c>
      <c r="F160" s="50" t="s">
        <v>145</v>
      </c>
      <c r="G160" s="53"/>
      <c r="H160" s="6"/>
      <c r="I160" s="6"/>
      <c r="J160" s="50"/>
      <c r="K160" s="53"/>
      <c r="L160" s="6"/>
      <c r="M160" s="6"/>
      <c r="N160" s="54"/>
      <c r="O160" s="53"/>
      <c r="P160" s="6"/>
      <c r="Q160" s="6"/>
      <c r="R160" s="54"/>
      <c r="S160" s="53"/>
      <c r="T160" s="6"/>
      <c r="U160" s="6"/>
      <c r="V160" s="54"/>
      <c r="W160" s="78"/>
      <c r="X160" s="71"/>
    </row>
    <row r="161" spans="1:24" ht="13.5" hidden="1" customHeight="1" x14ac:dyDescent="0.25">
      <c r="A161" s="10"/>
      <c r="B161" s="10"/>
      <c r="C161" s="10" t="s">
        <v>83</v>
      </c>
      <c r="D161" s="15" t="s">
        <v>192</v>
      </c>
      <c r="E161" s="6" t="s">
        <v>12</v>
      </c>
      <c r="F161" s="50" t="s">
        <v>146</v>
      </c>
      <c r="G161" s="53"/>
      <c r="H161" s="6"/>
      <c r="I161" s="6"/>
      <c r="J161" s="50"/>
      <c r="K161" s="63"/>
      <c r="L161" s="6"/>
      <c r="M161" s="6"/>
      <c r="N161" s="54"/>
      <c r="O161" s="53"/>
      <c r="P161" s="6"/>
      <c r="Q161" s="6"/>
      <c r="R161" s="54"/>
      <c r="S161" s="53"/>
      <c r="T161" s="6"/>
      <c r="U161" s="6"/>
      <c r="V161" s="54"/>
      <c r="W161" s="78"/>
      <c r="X161" s="71"/>
    </row>
    <row r="162" spans="1:24" ht="13.5" hidden="1" customHeight="1" x14ac:dyDescent="0.25">
      <c r="A162" s="10"/>
      <c r="B162" s="10"/>
      <c r="C162" s="10" t="s">
        <v>83</v>
      </c>
      <c r="D162" s="15" t="s">
        <v>147</v>
      </c>
      <c r="E162" s="6" t="s">
        <v>148</v>
      </c>
      <c r="F162" s="50" t="s">
        <v>149</v>
      </c>
      <c r="G162" s="53"/>
      <c r="H162" s="6"/>
      <c r="I162" s="6"/>
      <c r="J162" s="50"/>
      <c r="K162" s="63"/>
      <c r="L162" s="6"/>
      <c r="M162" s="6"/>
      <c r="N162" s="54"/>
      <c r="O162" s="53"/>
      <c r="P162" s="6"/>
      <c r="Q162" s="6"/>
      <c r="R162" s="54"/>
      <c r="S162" s="53"/>
      <c r="T162" s="6"/>
      <c r="U162" s="6"/>
      <c r="V162" s="54"/>
      <c r="W162" s="78"/>
      <c r="X162" s="71"/>
    </row>
    <row r="163" spans="1:24" ht="13.5" hidden="1" customHeight="1" x14ac:dyDescent="0.25">
      <c r="A163" s="10"/>
      <c r="B163" s="10"/>
      <c r="C163" s="10" t="s">
        <v>83</v>
      </c>
      <c r="D163" s="15" t="s">
        <v>193</v>
      </c>
      <c r="E163" s="6" t="s">
        <v>10</v>
      </c>
      <c r="F163" s="50" t="s">
        <v>150</v>
      </c>
      <c r="G163" s="53"/>
      <c r="H163" s="6"/>
      <c r="I163" s="6"/>
      <c r="J163" s="50"/>
      <c r="K163" s="63"/>
      <c r="L163" s="6"/>
      <c r="M163" s="6"/>
      <c r="N163" s="54"/>
      <c r="O163" s="53"/>
      <c r="P163" s="6"/>
      <c r="Q163" s="6"/>
      <c r="R163" s="54"/>
      <c r="S163" s="53"/>
      <c r="T163" s="6"/>
      <c r="U163" s="6"/>
      <c r="V163" s="54"/>
      <c r="W163" s="78"/>
      <c r="X163" s="71"/>
    </row>
    <row r="164" spans="1:24" ht="13.5" hidden="1" customHeight="1" x14ac:dyDescent="0.25">
      <c r="A164" s="10"/>
      <c r="B164" s="10"/>
      <c r="C164" s="10" t="s">
        <v>83</v>
      </c>
      <c r="D164" s="15" t="s">
        <v>194</v>
      </c>
      <c r="E164" s="6" t="s">
        <v>10</v>
      </c>
      <c r="F164" s="50" t="s">
        <v>151</v>
      </c>
      <c r="G164" s="53"/>
      <c r="H164" s="6"/>
      <c r="I164" s="6"/>
      <c r="J164" s="50"/>
      <c r="K164" s="63"/>
      <c r="L164" s="6"/>
      <c r="M164" s="6"/>
      <c r="N164" s="54"/>
      <c r="O164" s="53"/>
      <c r="P164" s="6"/>
      <c r="Q164" s="6"/>
      <c r="R164" s="54"/>
      <c r="S164" s="53"/>
      <c r="T164" s="6"/>
      <c r="U164" s="6"/>
      <c r="V164" s="54"/>
      <c r="W164" s="78"/>
      <c r="X164" s="71"/>
    </row>
    <row r="165" spans="1:24" ht="13.5" hidden="1" customHeight="1" x14ac:dyDescent="0.25">
      <c r="A165" s="10"/>
      <c r="B165" s="10"/>
      <c r="C165" s="10" t="s">
        <v>83</v>
      </c>
      <c r="D165" s="15" t="s">
        <v>195</v>
      </c>
      <c r="E165" s="6" t="s">
        <v>10</v>
      </c>
      <c r="F165" s="50" t="s">
        <v>152</v>
      </c>
      <c r="G165" s="53"/>
      <c r="H165" s="6"/>
      <c r="I165" s="6"/>
      <c r="J165" s="50"/>
      <c r="K165" s="63"/>
      <c r="L165" s="6"/>
      <c r="M165" s="6"/>
      <c r="N165" s="54"/>
      <c r="O165" s="53"/>
      <c r="P165" s="6"/>
      <c r="Q165" s="6"/>
      <c r="R165" s="54"/>
      <c r="S165" s="53"/>
      <c r="T165" s="6"/>
      <c r="U165" s="6"/>
      <c r="V165" s="54"/>
      <c r="W165" s="78"/>
      <c r="X165" s="71"/>
    </row>
    <row r="166" spans="1:24" ht="13.5" customHeight="1" x14ac:dyDescent="0.25">
      <c r="A166" s="10"/>
      <c r="B166" s="10"/>
      <c r="C166" s="10" t="s">
        <v>83</v>
      </c>
      <c r="D166" s="15" t="s">
        <v>188</v>
      </c>
      <c r="E166" s="6" t="s">
        <v>10</v>
      </c>
      <c r="F166" s="50" t="s">
        <v>153</v>
      </c>
      <c r="G166" s="53"/>
      <c r="H166" s="6"/>
      <c r="I166" s="6"/>
      <c r="J166" s="50"/>
      <c r="K166" s="63"/>
      <c r="L166" s="6"/>
      <c r="M166" s="6"/>
      <c r="N166" s="54"/>
      <c r="O166" s="53"/>
      <c r="P166" s="6"/>
      <c r="Q166" s="6"/>
      <c r="R166" s="54"/>
      <c r="S166" s="53"/>
      <c r="T166" s="6"/>
      <c r="U166" s="6"/>
      <c r="V166" s="54"/>
      <c r="W166" s="78"/>
      <c r="X166" s="71"/>
    </row>
    <row r="167" spans="1:24" ht="13.5" customHeight="1" x14ac:dyDescent="0.25">
      <c r="A167" s="10"/>
      <c r="B167" s="10"/>
      <c r="C167" s="10" t="s">
        <v>67</v>
      </c>
      <c r="D167" s="18" t="s">
        <v>68</v>
      </c>
      <c r="E167" s="6" t="s">
        <v>12</v>
      </c>
      <c r="F167" s="50" t="s">
        <v>69</v>
      </c>
      <c r="G167" s="53"/>
      <c r="H167" s="6"/>
      <c r="I167" s="6"/>
      <c r="J167" s="50"/>
      <c r="K167" s="63"/>
      <c r="L167" s="6"/>
      <c r="M167" s="6"/>
      <c r="N167" s="54"/>
      <c r="O167" s="53"/>
      <c r="P167" s="6"/>
      <c r="Q167" s="6"/>
      <c r="R167" s="54"/>
      <c r="S167" s="53"/>
      <c r="T167" s="6"/>
      <c r="U167" s="6"/>
      <c r="V167" s="54"/>
      <c r="W167" s="78"/>
      <c r="X167" s="71"/>
    </row>
    <row r="168" spans="1:24" ht="13.5" customHeight="1" x14ac:dyDescent="0.25">
      <c r="A168" s="10"/>
      <c r="B168" s="10"/>
      <c r="C168" s="24" t="s">
        <v>67</v>
      </c>
      <c r="D168" s="29" t="s">
        <v>70</v>
      </c>
      <c r="E168" s="23" t="s">
        <v>12</v>
      </c>
      <c r="F168" s="45" t="s">
        <v>71</v>
      </c>
      <c r="G168" s="53"/>
      <c r="H168" s="6"/>
      <c r="I168" s="6"/>
      <c r="J168" s="50"/>
      <c r="K168" s="63"/>
      <c r="L168" s="6"/>
      <c r="M168" s="6"/>
      <c r="N168" s="54"/>
      <c r="O168" s="53"/>
      <c r="P168" s="6"/>
      <c r="Q168" s="6"/>
      <c r="R168" s="54"/>
      <c r="S168" s="53"/>
      <c r="T168" s="6"/>
      <c r="U168" s="6"/>
      <c r="V168" s="54"/>
      <c r="W168" s="78"/>
      <c r="X168" s="71"/>
    </row>
    <row r="169" spans="1:24" ht="13.5" customHeight="1" x14ac:dyDescent="0.25">
      <c r="A169" s="38"/>
      <c r="B169" s="38"/>
      <c r="C169" s="38"/>
      <c r="D169" s="38"/>
      <c r="E169" s="38"/>
      <c r="F169" s="38"/>
      <c r="G169" s="63">
        <f>SUM(G33:G142)</f>
        <v>5</v>
      </c>
      <c r="H169" s="13"/>
      <c r="I169" s="13"/>
      <c r="J169" s="69">
        <f>SUM(J33:J142)</f>
        <v>0</v>
      </c>
      <c r="K169" s="63">
        <f>SUM(K33:K142)</f>
        <v>8</v>
      </c>
      <c r="L169" s="13">
        <f>SUM(L33:L142)</f>
        <v>1</v>
      </c>
      <c r="M169" s="13"/>
      <c r="N169" s="64"/>
      <c r="O169" s="63">
        <f>SUM(O33:O142)</f>
        <v>6</v>
      </c>
      <c r="P169" s="13"/>
      <c r="Q169" s="13"/>
      <c r="R169" s="64">
        <f>SUM(R33:R142)</f>
        <v>2</v>
      </c>
      <c r="S169" s="63">
        <f>SUM(S33:S142)</f>
        <v>7</v>
      </c>
      <c r="T169" s="13">
        <f>SUM(T33:T142)</f>
        <v>0</v>
      </c>
      <c r="U169" s="13"/>
      <c r="V169" s="64">
        <f>SUM(V33:V142)</f>
        <v>1</v>
      </c>
      <c r="W169" s="81">
        <f>SUM(W33:W142)</f>
        <v>15</v>
      </c>
      <c r="X169" s="51">
        <f>SUM(X33:X142)</f>
        <v>0</v>
      </c>
    </row>
  </sheetData>
  <sortState xmlns:xlrd2="http://schemas.microsoft.com/office/spreadsheetml/2017/richdata2" ref="A7:F17">
    <sortCondition ref="C7:C17"/>
  </sortState>
  <mergeCells count="30">
    <mergeCell ref="D10:F10"/>
    <mergeCell ref="D11:F11"/>
    <mergeCell ref="K5:K6"/>
    <mergeCell ref="I5:J5"/>
    <mergeCell ref="H5:H6"/>
    <mergeCell ref="D8:F8"/>
    <mergeCell ref="D9:F9"/>
    <mergeCell ref="K4:N4"/>
    <mergeCell ref="G4:J4"/>
    <mergeCell ref="G5:G6"/>
    <mergeCell ref="X3:X6"/>
    <mergeCell ref="W3:W6"/>
    <mergeCell ref="O4:R4"/>
    <mergeCell ref="S4:V4"/>
    <mergeCell ref="D3:V3"/>
    <mergeCell ref="U5:V5"/>
    <mergeCell ref="T5:T6"/>
    <mergeCell ref="S5:S6"/>
    <mergeCell ref="Q5:R5"/>
    <mergeCell ref="P5:P6"/>
    <mergeCell ref="O5:O6"/>
    <mergeCell ref="M5:N5"/>
    <mergeCell ref="L5:L6"/>
    <mergeCell ref="B3:C3"/>
    <mergeCell ref="C4:C6"/>
    <mergeCell ref="B4:B6"/>
    <mergeCell ref="A3:A6"/>
    <mergeCell ref="F4:F6"/>
    <mergeCell ref="E4:E6"/>
    <mergeCell ref="D4:D6"/>
  </mergeCells>
  <printOptions horizontalCentered="1"/>
  <pageMargins left="0.25" right="0.25" top="0.75" bottom="0.75" header="0.3" footer="0.3"/>
  <pageSetup paperSize="17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760B-EE17-4D5E-AA64-9EED37F6D393}">
  <sheetPr>
    <pageSetUpPr fitToPage="1"/>
  </sheetPr>
  <dimension ref="B1:R1002"/>
  <sheetViews>
    <sheetView tabSelected="1" topLeftCell="A424" zoomScale="70" zoomScaleNormal="70" workbookViewId="0">
      <selection activeCell="F101" sqref="F101"/>
    </sheetView>
  </sheetViews>
  <sheetFormatPr defaultColWidth="9.140625" defaultRowHeight="15" x14ac:dyDescent="0.25"/>
  <cols>
    <col min="1" max="1" width="2.28515625" style="85" customWidth="1"/>
    <col min="2" max="2" width="10.42578125" style="85" customWidth="1"/>
    <col min="3" max="3" width="10.42578125" style="105" customWidth="1"/>
    <col min="4" max="4" width="10.28515625" style="105" customWidth="1"/>
    <col min="5" max="5" width="17.7109375" style="85" customWidth="1"/>
    <col min="6" max="6" width="27.85546875" style="85" customWidth="1"/>
    <col min="7" max="7" width="13" style="85" customWidth="1"/>
    <col min="8" max="8" width="16" style="85" customWidth="1"/>
    <col min="9" max="9" width="18.5703125" style="85" customWidth="1"/>
    <col min="10" max="10" width="17.7109375" style="106" customWidth="1"/>
    <col min="11" max="11" width="17.5703125" style="106" customWidth="1"/>
    <col min="12" max="12" width="12.85546875" style="106" customWidth="1"/>
    <col min="13" max="13" width="18.5703125" style="106" customWidth="1"/>
    <col min="14" max="15" width="9" style="106" customWidth="1"/>
    <col min="16" max="16" width="15.28515625" style="106" customWidth="1"/>
    <col min="17" max="17" width="44.5703125" style="84" customWidth="1"/>
    <col min="18" max="16384" width="9.140625" style="85"/>
  </cols>
  <sheetData>
    <row r="1" spans="3:17" x14ac:dyDescent="0.25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3:17" ht="15.75" thickBot="1" x14ac:dyDescent="0.3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3:17" ht="81.75" customHeight="1" thickBot="1" x14ac:dyDescent="0.25">
      <c r="C3" s="218" t="s">
        <v>200</v>
      </c>
      <c r="D3" s="219"/>
      <c r="E3" s="219"/>
      <c r="F3" s="219"/>
      <c r="G3" s="219"/>
      <c r="H3" s="220"/>
      <c r="I3" s="218" t="s">
        <v>444</v>
      </c>
      <c r="J3" s="219"/>
      <c r="K3" s="219"/>
      <c r="L3" s="385" t="s">
        <v>785</v>
      </c>
      <c r="M3" s="386"/>
      <c r="N3" s="215" t="s">
        <v>449</v>
      </c>
      <c r="O3" s="216" t="s">
        <v>450</v>
      </c>
      <c r="P3" s="221" t="s">
        <v>442</v>
      </c>
      <c r="Q3" s="222" t="s">
        <v>156</v>
      </c>
    </row>
    <row r="4" spans="3:17" ht="26.25" thickBot="1" x14ac:dyDescent="0.3">
      <c r="C4" s="213" t="s">
        <v>13</v>
      </c>
      <c r="D4" s="214" t="s">
        <v>199</v>
      </c>
      <c r="E4" s="214" t="s">
        <v>6</v>
      </c>
      <c r="F4" s="214" t="s">
        <v>7</v>
      </c>
      <c r="G4" s="214" t="s">
        <v>8</v>
      </c>
      <c r="H4" s="217" t="s">
        <v>9</v>
      </c>
      <c r="I4" s="213" t="s">
        <v>432</v>
      </c>
      <c r="J4" s="214" t="s">
        <v>202</v>
      </c>
      <c r="K4" s="214" t="s">
        <v>203</v>
      </c>
      <c r="L4" s="82" t="s">
        <v>383</v>
      </c>
      <c r="M4" s="110" t="s">
        <v>433</v>
      </c>
      <c r="N4" s="209"/>
      <c r="O4" s="210"/>
      <c r="P4" s="211"/>
      <c r="Q4" s="212"/>
    </row>
    <row r="5" spans="3:17" ht="15" customHeight="1" x14ac:dyDescent="0.25">
      <c r="C5" s="278">
        <v>1</v>
      </c>
      <c r="D5" s="281" t="s">
        <v>415</v>
      </c>
      <c r="E5" s="281" t="s">
        <v>15</v>
      </c>
      <c r="F5" s="281" t="s">
        <v>16</v>
      </c>
      <c r="G5" s="281" t="s">
        <v>12</v>
      </c>
      <c r="H5" s="290" t="s">
        <v>17</v>
      </c>
      <c r="I5" s="112" t="s">
        <v>379</v>
      </c>
      <c r="J5" s="113">
        <v>2</v>
      </c>
      <c r="K5" s="114" t="s">
        <v>371</v>
      </c>
      <c r="L5" s="115" t="s">
        <v>371</v>
      </c>
      <c r="M5" s="144">
        <v>1</v>
      </c>
      <c r="N5" s="302">
        <f>16+16+19+16</f>
        <v>67</v>
      </c>
      <c r="O5" s="305"/>
      <c r="P5" s="284">
        <v>8</v>
      </c>
      <c r="Q5" s="299"/>
    </row>
    <row r="6" spans="3:17" ht="15" customHeight="1" x14ac:dyDescent="0.25">
      <c r="C6" s="279"/>
      <c r="D6" s="282"/>
      <c r="E6" s="282"/>
      <c r="F6" s="282"/>
      <c r="G6" s="282"/>
      <c r="H6" s="291"/>
      <c r="I6" s="117" t="s">
        <v>380</v>
      </c>
      <c r="J6" s="125">
        <v>1</v>
      </c>
      <c r="K6" s="118" t="s">
        <v>371</v>
      </c>
      <c r="L6" s="119" t="s">
        <v>371</v>
      </c>
      <c r="M6" s="126">
        <v>1</v>
      </c>
      <c r="N6" s="303"/>
      <c r="O6" s="306"/>
      <c r="P6" s="285"/>
      <c r="Q6" s="300"/>
    </row>
    <row r="7" spans="3:17" ht="15" customHeight="1" x14ac:dyDescent="0.25">
      <c r="C7" s="279"/>
      <c r="D7" s="282"/>
      <c r="E7" s="282"/>
      <c r="F7" s="282"/>
      <c r="G7" s="282"/>
      <c r="H7" s="291"/>
      <c r="I7" s="117" t="s">
        <v>381</v>
      </c>
      <c r="J7" s="125">
        <v>1</v>
      </c>
      <c r="K7" s="118" t="s">
        <v>371</v>
      </c>
      <c r="L7" s="119" t="s">
        <v>371</v>
      </c>
      <c r="M7" s="126">
        <v>1</v>
      </c>
      <c r="N7" s="303"/>
      <c r="O7" s="306"/>
      <c r="P7" s="285"/>
      <c r="Q7" s="300"/>
    </row>
    <row r="8" spans="3:17" ht="15" customHeight="1" thickBot="1" x14ac:dyDescent="0.3">
      <c r="C8" s="280"/>
      <c r="D8" s="283"/>
      <c r="E8" s="283"/>
      <c r="F8" s="283"/>
      <c r="G8" s="283"/>
      <c r="H8" s="292"/>
      <c r="I8" s="121" t="s">
        <v>382</v>
      </c>
      <c r="J8" s="127">
        <v>1</v>
      </c>
      <c r="K8" s="122" t="s">
        <v>371</v>
      </c>
      <c r="L8" s="123" t="s">
        <v>371</v>
      </c>
      <c r="M8" s="128">
        <v>1</v>
      </c>
      <c r="N8" s="304"/>
      <c r="O8" s="307"/>
      <c r="P8" s="286"/>
      <c r="Q8" s="301"/>
    </row>
    <row r="9" spans="3:17" ht="15" customHeight="1" x14ac:dyDescent="0.25">
      <c r="C9" s="278">
        <v>2</v>
      </c>
      <c r="D9" s="281" t="s">
        <v>415</v>
      </c>
      <c r="E9" s="281" t="s">
        <v>15</v>
      </c>
      <c r="F9" s="281" t="s">
        <v>453</v>
      </c>
      <c r="G9" s="281" t="s">
        <v>12</v>
      </c>
      <c r="H9" s="290" t="s">
        <v>452</v>
      </c>
      <c r="I9" s="112" t="s">
        <v>379</v>
      </c>
      <c r="J9" s="113" t="s">
        <v>371</v>
      </c>
      <c r="K9" s="114" t="s">
        <v>371</v>
      </c>
      <c r="L9" s="115" t="s">
        <v>371</v>
      </c>
      <c r="M9" s="116" t="s">
        <v>371</v>
      </c>
      <c r="N9" s="302">
        <f>5+5+7*3</f>
        <v>31</v>
      </c>
      <c r="O9" s="305"/>
      <c r="P9" s="284">
        <v>6</v>
      </c>
      <c r="Q9" s="299"/>
    </row>
    <row r="10" spans="3:17" ht="15" customHeight="1" x14ac:dyDescent="0.25">
      <c r="C10" s="279"/>
      <c r="D10" s="282"/>
      <c r="E10" s="282"/>
      <c r="F10" s="282"/>
      <c r="G10" s="282"/>
      <c r="H10" s="291"/>
      <c r="I10" s="117" t="s">
        <v>380</v>
      </c>
      <c r="J10" s="118">
        <v>2</v>
      </c>
      <c r="K10" s="118" t="s">
        <v>371</v>
      </c>
      <c r="L10" s="119" t="s">
        <v>371</v>
      </c>
      <c r="M10" s="120" t="s">
        <v>371</v>
      </c>
      <c r="N10" s="303"/>
      <c r="O10" s="306"/>
      <c r="P10" s="285"/>
      <c r="Q10" s="300"/>
    </row>
    <row r="11" spans="3:17" ht="15" customHeight="1" x14ac:dyDescent="0.25">
      <c r="C11" s="279"/>
      <c r="D11" s="282"/>
      <c r="E11" s="282"/>
      <c r="F11" s="282"/>
      <c r="G11" s="282"/>
      <c r="H11" s="291"/>
      <c r="I11" s="117" t="s">
        <v>381</v>
      </c>
      <c r="J11" s="125">
        <v>2</v>
      </c>
      <c r="K11" s="118" t="s">
        <v>371</v>
      </c>
      <c r="L11" s="119" t="s">
        <v>371</v>
      </c>
      <c r="M11" s="120" t="s">
        <v>371</v>
      </c>
      <c r="N11" s="303"/>
      <c r="O11" s="306"/>
      <c r="P11" s="285"/>
      <c r="Q11" s="300"/>
    </row>
    <row r="12" spans="3:17" ht="15" customHeight="1" thickBot="1" x14ac:dyDescent="0.3">
      <c r="C12" s="280"/>
      <c r="D12" s="283"/>
      <c r="E12" s="283"/>
      <c r="F12" s="283"/>
      <c r="G12" s="283"/>
      <c r="H12" s="292"/>
      <c r="I12" s="121" t="s">
        <v>382</v>
      </c>
      <c r="J12" s="127">
        <v>1</v>
      </c>
      <c r="K12" s="122" t="s">
        <v>371</v>
      </c>
      <c r="L12" s="123">
        <v>1</v>
      </c>
      <c r="M12" s="124" t="s">
        <v>371</v>
      </c>
      <c r="N12" s="304"/>
      <c r="O12" s="307"/>
      <c r="P12" s="286"/>
      <c r="Q12" s="301"/>
    </row>
    <row r="13" spans="3:17" ht="15" customHeight="1" x14ac:dyDescent="0.25">
      <c r="C13" s="278">
        <v>3</v>
      </c>
      <c r="D13" s="281" t="s">
        <v>415</v>
      </c>
      <c r="E13" s="281" t="s">
        <v>15</v>
      </c>
      <c r="F13" s="281" t="s">
        <v>412</v>
      </c>
      <c r="G13" s="281" t="s">
        <v>12</v>
      </c>
      <c r="H13" s="290" t="s">
        <v>413</v>
      </c>
      <c r="I13" s="112" t="s">
        <v>379</v>
      </c>
      <c r="J13" s="113">
        <v>2</v>
      </c>
      <c r="K13" s="114" t="s">
        <v>371</v>
      </c>
      <c r="L13" s="115" t="s">
        <v>371</v>
      </c>
      <c r="M13" s="116" t="s">
        <v>371</v>
      </c>
      <c r="N13" s="302">
        <v>27</v>
      </c>
      <c r="O13" s="305"/>
      <c r="P13" s="284">
        <f>2+2+2</f>
        <v>6</v>
      </c>
      <c r="Q13" s="299"/>
    </row>
    <row r="14" spans="3:17" ht="15" customHeight="1" x14ac:dyDescent="0.25">
      <c r="C14" s="279"/>
      <c r="D14" s="282"/>
      <c r="E14" s="282"/>
      <c r="F14" s="282"/>
      <c r="G14" s="282"/>
      <c r="H14" s="291"/>
      <c r="I14" s="117" t="s">
        <v>380</v>
      </c>
      <c r="J14" s="118" t="s">
        <v>371</v>
      </c>
      <c r="K14" s="118" t="s">
        <v>371</v>
      </c>
      <c r="L14" s="119" t="s">
        <v>371</v>
      </c>
      <c r="M14" s="120" t="s">
        <v>371</v>
      </c>
      <c r="N14" s="303"/>
      <c r="O14" s="306"/>
      <c r="P14" s="285"/>
      <c r="Q14" s="300"/>
    </row>
    <row r="15" spans="3:17" ht="15" customHeight="1" x14ac:dyDescent="0.25">
      <c r="C15" s="279"/>
      <c r="D15" s="282"/>
      <c r="E15" s="282"/>
      <c r="F15" s="282"/>
      <c r="G15" s="282"/>
      <c r="H15" s="291"/>
      <c r="I15" s="117" t="s">
        <v>381</v>
      </c>
      <c r="J15" s="125">
        <v>2</v>
      </c>
      <c r="K15" s="118" t="s">
        <v>371</v>
      </c>
      <c r="L15" s="119" t="s">
        <v>371</v>
      </c>
      <c r="M15" s="120" t="s">
        <v>371</v>
      </c>
      <c r="N15" s="303"/>
      <c r="O15" s="306"/>
      <c r="P15" s="285"/>
      <c r="Q15" s="300"/>
    </row>
    <row r="16" spans="3:17" ht="15" customHeight="1" thickBot="1" x14ac:dyDescent="0.3">
      <c r="C16" s="280"/>
      <c r="D16" s="283"/>
      <c r="E16" s="283"/>
      <c r="F16" s="283"/>
      <c r="G16" s="283"/>
      <c r="H16" s="292"/>
      <c r="I16" s="121" t="s">
        <v>382</v>
      </c>
      <c r="J16" s="127">
        <v>2</v>
      </c>
      <c r="K16" s="122" t="s">
        <v>371</v>
      </c>
      <c r="L16" s="123" t="s">
        <v>371</v>
      </c>
      <c r="M16" s="124" t="s">
        <v>371</v>
      </c>
      <c r="N16" s="304"/>
      <c r="O16" s="307"/>
      <c r="P16" s="286"/>
      <c r="Q16" s="301"/>
    </row>
    <row r="17" spans="3:17" ht="15" customHeight="1" x14ac:dyDescent="0.25">
      <c r="C17" s="278">
        <v>4</v>
      </c>
      <c r="D17" s="281" t="s">
        <v>415</v>
      </c>
      <c r="E17" s="281" t="s">
        <v>15</v>
      </c>
      <c r="F17" s="281" t="s">
        <v>443</v>
      </c>
      <c r="G17" s="281" t="s">
        <v>12</v>
      </c>
      <c r="H17" s="290" t="s">
        <v>390</v>
      </c>
      <c r="I17" s="112" t="s">
        <v>379</v>
      </c>
      <c r="J17" s="129">
        <v>2</v>
      </c>
      <c r="K17" s="130" t="s">
        <v>371</v>
      </c>
      <c r="L17" s="131" t="s">
        <v>371</v>
      </c>
      <c r="M17" s="138" t="s">
        <v>371</v>
      </c>
      <c r="N17" s="302">
        <v>36</v>
      </c>
      <c r="O17" s="305"/>
      <c r="P17" s="284">
        <f>2+2+2+2</f>
        <v>8</v>
      </c>
      <c r="Q17" s="299"/>
    </row>
    <row r="18" spans="3:17" ht="15" customHeight="1" x14ac:dyDescent="0.25">
      <c r="C18" s="279"/>
      <c r="D18" s="282"/>
      <c r="E18" s="282"/>
      <c r="F18" s="282"/>
      <c r="G18" s="282"/>
      <c r="H18" s="291"/>
      <c r="I18" s="117" t="s">
        <v>380</v>
      </c>
      <c r="J18" s="125">
        <v>2</v>
      </c>
      <c r="K18" s="118" t="s">
        <v>371</v>
      </c>
      <c r="L18" s="119" t="s">
        <v>371</v>
      </c>
      <c r="M18" s="120" t="s">
        <v>371</v>
      </c>
      <c r="N18" s="303"/>
      <c r="O18" s="306"/>
      <c r="P18" s="285"/>
      <c r="Q18" s="300"/>
    </row>
    <row r="19" spans="3:17" ht="15" customHeight="1" x14ac:dyDescent="0.25">
      <c r="C19" s="279"/>
      <c r="D19" s="282"/>
      <c r="E19" s="282"/>
      <c r="F19" s="282"/>
      <c r="G19" s="282"/>
      <c r="H19" s="291"/>
      <c r="I19" s="117" t="s">
        <v>381</v>
      </c>
      <c r="J19" s="125">
        <v>2</v>
      </c>
      <c r="K19" s="118" t="s">
        <v>371</v>
      </c>
      <c r="L19" s="119" t="s">
        <v>371</v>
      </c>
      <c r="M19" s="120" t="s">
        <v>371</v>
      </c>
      <c r="N19" s="303"/>
      <c r="O19" s="306"/>
      <c r="P19" s="285"/>
      <c r="Q19" s="300"/>
    </row>
    <row r="20" spans="3:17" ht="15" customHeight="1" thickBot="1" x14ac:dyDescent="0.3">
      <c r="C20" s="280"/>
      <c r="D20" s="283"/>
      <c r="E20" s="283"/>
      <c r="F20" s="283"/>
      <c r="G20" s="283"/>
      <c r="H20" s="292"/>
      <c r="I20" s="121" t="s">
        <v>382</v>
      </c>
      <c r="J20" s="127">
        <v>2</v>
      </c>
      <c r="K20" s="122" t="s">
        <v>371</v>
      </c>
      <c r="L20" s="123" t="s">
        <v>371</v>
      </c>
      <c r="M20" s="124" t="s">
        <v>371</v>
      </c>
      <c r="N20" s="304"/>
      <c r="O20" s="307"/>
      <c r="P20" s="286"/>
      <c r="Q20" s="301"/>
    </row>
    <row r="21" spans="3:17" ht="15" customHeight="1" x14ac:dyDescent="0.25">
      <c r="C21" s="278">
        <v>5</v>
      </c>
      <c r="D21" s="281" t="s">
        <v>416</v>
      </c>
      <c r="E21" s="281" t="s">
        <v>436</v>
      </c>
      <c r="F21" s="281" t="s">
        <v>205</v>
      </c>
      <c r="G21" s="281" t="s">
        <v>12</v>
      </c>
      <c r="H21" s="290" t="s">
        <v>386</v>
      </c>
      <c r="I21" s="112" t="s">
        <v>379</v>
      </c>
      <c r="J21" s="129">
        <v>2</v>
      </c>
      <c r="K21" s="130" t="s">
        <v>371</v>
      </c>
      <c r="L21" s="131" t="s">
        <v>371</v>
      </c>
      <c r="M21" s="138" t="s">
        <v>371</v>
      </c>
      <c r="N21" s="302">
        <v>35</v>
      </c>
      <c r="O21" s="305"/>
      <c r="P21" s="284">
        <f>2+2</f>
        <v>4</v>
      </c>
      <c r="Q21" s="299"/>
    </row>
    <row r="22" spans="3:17" ht="15" customHeight="1" x14ac:dyDescent="0.25">
      <c r="C22" s="279"/>
      <c r="D22" s="282"/>
      <c r="E22" s="282"/>
      <c r="F22" s="282"/>
      <c r="G22" s="282"/>
      <c r="H22" s="291"/>
      <c r="I22" s="117" t="s">
        <v>380</v>
      </c>
      <c r="J22" s="118" t="s">
        <v>371</v>
      </c>
      <c r="K22" s="118" t="s">
        <v>371</v>
      </c>
      <c r="L22" s="119" t="s">
        <v>371</v>
      </c>
      <c r="M22" s="120" t="s">
        <v>371</v>
      </c>
      <c r="N22" s="303"/>
      <c r="O22" s="306"/>
      <c r="P22" s="285"/>
      <c r="Q22" s="300"/>
    </row>
    <row r="23" spans="3:17" ht="15" customHeight="1" x14ac:dyDescent="0.25">
      <c r="C23" s="279"/>
      <c r="D23" s="282"/>
      <c r="E23" s="282"/>
      <c r="F23" s="282"/>
      <c r="G23" s="282"/>
      <c r="H23" s="291"/>
      <c r="I23" s="117" t="s">
        <v>381</v>
      </c>
      <c r="J23" s="125">
        <v>2</v>
      </c>
      <c r="K23" s="118" t="s">
        <v>371</v>
      </c>
      <c r="L23" s="119" t="s">
        <v>371</v>
      </c>
      <c r="M23" s="120" t="s">
        <v>371</v>
      </c>
      <c r="N23" s="303"/>
      <c r="O23" s="306"/>
      <c r="P23" s="285"/>
      <c r="Q23" s="300"/>
    </row>
    <row r="24" spans="3:17" ht="15" customHeight="1" thickBot="1" x14ac:dyDescent="0.3">
      <c r="C24" s="280"/>
      <c r="D24" s="283"/>
      <c r="E24" s="283"/>
      <c r="F24" s="283"/>
      <c r="G24" s="283"/>
      <c r="H24" s="292"/>
      <c r="I24" s="121" t="s">
        <v>382</v>
      </c>
      <c r="J24" s="127">
        <v>2</v>
      </c>
      <c r="K24" s="122" t="s">
        <v>371</v>
      </c>
      <c r="L24" s="140">
        <v>1</v>
      </c>
      <c r="M24" s="124" t="s">
        <v>371</v>
      </c>
      <c r="N24" s="304"/>
      <c r="O24" s="307"/>
      <c r="P24" s="286"/>
      <c r="Q24" s="301"/>
    </row>
    <row r="25" spans="3:17" ht="15" customHeight="1" x14ac:dyDescent="0.25">
      <c r="C25" s="278">
        <v>6</v>
      </c>
      <c r="D25" s="281" t="s">
        <v>416</v>
      </c>
      <c r="E25" s="281" t="s">
        <v>436</v>
      </c>
      <c r="F25" s="281" t="s">
        <v>384</v>
      </c>
      <c r="G25" s="281" t="s">
        <v>12</v>
      </c>
      <c r="H25" s="290" t="s">
        <v>385</v>
      </c>
      <c r="I25" s="112" t="s">
        <v>379</v>
      </c>
      <c r="J25" s="129">
        <v>3</v>
      </c>
      <c r="K25" s="130" t="s">
        <v>371</v>
      </c>
      <c r="L25" s="115" t="s">
        <v>371</v>
      </c>
      <c r="M25" s="116" t="s">
        <v>371</v>
      </c>
      <c r="N25" s="302">
        <v>36</v>
      </c>
      <c r="O25" s="305"/>
      <c r="P25" s="284">
        <f>3+3+2+2</f>
        <v>10</v>
      </c>
      <c r="Q25" s="299"/>
    </row>
    <row r="26" spans="3:17" ht="15" customHeight="1" x14ac:dyDescent="0.25">
      <c r="C26" s="279"/>
      <c r="D26" s="282"/>
      <c r="E26" s="282"/>
      <c r="F26" s="282"/>
      <c r="G26" s="282"/>
      <c r="H26" s="291"/>
      <c r="I26" s="117" t="s">
        <v>380</v>
      </c>
      <c r="J26" s="125">
        <v>3</v>
      </c>
      <c r="K26" s="118" t="s">
        <v>371</v>
      </c>
      <c r="L26" s="119" t="s">
        <v>371</v>
      </c>
      <c r="M26" s="120" t="s">
        <v>371</v>
      </c>
      <c r="N26" s="303"/>
      <c r="O26" s="306"/>
      <c r="P26" s="285"/>
      <c r="Q26" s="300"/>
    </row>
    <row r="27" spans="3:17" ht="15" customHeight="1" x14ac:dyDescent="0.25">
      <c r="C27" s="279"/>
      <c r="D27" s="282"/>
      <c r="E27" s="282"/>
      <c r="F27" s="282"/>
      <c r="G27" s="282"/>
      <c r="H27" s="291"/>
      <c r="I27" s="117" t="s">
        <v>381</v>
      </c>
      <c r="J27" s="125">
        <v>2</v>
      </c>
      <c r="K27" s="118" t="s">
        <v>371</v>
      </c>
      <c r="L27" s="119" t="s">
        <v>371</v>
      </c>
      <c r="M27" s="120" t="s">
        <v>371</v>
      </c>
      <c r="N27" s="303"/>
      <c r="O27" s="306"/>
      <c r="P27" s="285"/>
      <c r="Q27" s="300"/>
    </row>
    <row r="28" spans="3:17" ht="15" customHeight="1" thickBot="1" x14ac:dyDescent="0.3">
      <c r="C28" s="280"/>
      <c r="D28" s="283"/>
      <c r="E28" s="283"/>
      <c r="F28" s="283"/>
      <c r="G28" s="283"/>
      <c r="H28" s="292"/>
      <c r="I28" s="121" t="s">
        <v>382</v>
      </c>
      <c r="J28" s="127">
        <v>2</v>
      </c>
      <c r="K28" s="122" t="s">
        <v>371</v>
      </c>
      <c r="L28" s="123" t="s">
        <v>371</v>
      </c>
      <c r="M28" s="124" t="s">
        <v>371</v>
      </c>
      <c r="N28" s="304"/>
      <c r="O28" s="307"/>
      <c r="P28" s="286"/>
      <c r="Q28" s="301"/>
    </row>
    <row r="29" spans="3:17" ht="15" customHeight="1" x14ac:dyDescent="0.25">
      <c r="C29" s="278">
        <v>7</v>
      </c>
      <c r="D29" s="281" t="s">
        <v>416</v>
      </c>
      <c r="E29" s="281" t="s">
        <v>0</v>
      </c>
      <c r="F29" s="281" t="s">
        <v>205</v>
      </c>
      <c r="G29" s="281" t="s">
        <v>206</v>
      </c>
      <c r="H29" s="290" t="s">
        <v>207</v>
      </c>
      <c r="I29" s="112" t="s">
        <v>379</v>
      </c>
      <c r="J29" s="113">
        <v>2</v>
      </c>
      <c r="K29" s="114" t="s">
        <v>371</v>
      </c>
      <c r="L29" s="115" t="s">
        <v>371</v>
      </c>
      <c r="M29" s="116" t="s">
        <v>371</v>
      </c>
      <c r="N29" s="302">
        <v>14</v>
      </c>
      <c r="O29" s="305"/>
      <c r="P29" s="284">
        <v>0</v>
      </c>
      <c r="Q29" s="299"/>
    </row>
    <row r="30" spans="3:17" x14ac:dyDescent="0.25">
      <c r="C30" s="279"/>
      <c r="D30" s="282"/>
      <c r="E30" s="282"/>
      <c r="F30" s="282"/>
      <c r="G30" s="282"/>
      <c r="H30" s="291"/>
      <c r="I30" s="117" t="s">
        <v>380</v>
      </c>
      <c r="J30" s="118">
        <v>1</v>
      </c>
      <c r="K30" s="118" t="s">
        <v>371</v>
      </c>
      <c r="L30" s="119" t="s">
        <v>371</v>
      </c>
      <c r="M30" s="120">
        <v>1</v>
      </c>
      <c r="N30" s="303"/>
      <c r="O30" s="306"/>
      <c r="P30" s="285"/>
      <c r="Q30" s="300"/>
    </row>
    <row r="31" spans="3:17" x14ac:dyDescent="0.25">
      <c r="C31" s="279"/>
      <c r="D31" s="282"/>
      <c r="E31" s="282"/>
      <c r="F31" s="282"/>
      <c r="G31" s="282"/>
      <c r="H31" s="291"/>
      <c r="I31" s="117" t="s">
        <v>381</v>
      </c>
      <c r="J31" s="118" t="s">
        <v>371</v>
      </c>
      <c r="K31" s="118" t="s">
        <v>371</v>
      </c>
      <c r="L31" s="119" t="s">
        <v>371</v>
      </c>
      <c r="M31" s="120" t="s">
        <v>371</v>
      </c>
      <c r="N31" s="303"/>
      <c r="O31" s="306"/>
      <c r="P31" s="285"/>
      <c r="Q31" s="300"/>
    </row>
    <row r="32" spans="3:17" ht="15.75" thickBot="1" x14ac:dyDescent="0.3">
      <c r="C32" s="280"/>
      <c r="D32" s="283"/>
      <c r="E32" s="283"/>
      <c r="F32" s="283"/>
      <c r="G32" s="283"/>
      <c r="H32" s="292"/>
      <c r="I32" s="121" t="s">
        <v>382</v>
      </c>
      <c r="J32" s="122" t="s">
        <v>371</v>
      </c>
      <c r="K32" s="122" t="s">
        <v>371</v>
      </c>
      <c r="L32" s="123" t="s">
        <v>371</v>
      </c>
      <c r="M32" s="124" t="s">
        <v>371</v>
      </c>
      <c r="N32" s="304"/>
      <c r="O32" s="307"/>
      <c r="P32" s="286"/>
      <c r="Q32" s="301"/>
    </row>
    <row r="33" spans="3:17" ht="15" customHeight="1" x14ac:dyDescent="0.25">
      <c r="C33" s="278">
        <v>8</v>
      </c>
      <c r="D33" s="281" t="s">
        <v>416</v>
      </c>
      <c r="E33" s="281"/>
      <c r="F33" s="281" t="s">
        <v>208</v>
      </c>
      <c r="G33" s="281" t="s">
        <v>206</v>
      </c>
      <c r="H33" s="290" t="s">
        <v>209</v>
      </c>
      <c r="I33" s="112" t="s">
        <v>379</v>
      </c>
      <c r="J33" s="113">
        <v>3</v>
      </c>
      <c r="K33" s="114" t="s">
        <v>371</v>
      </c>
      <c r="L33" s="115" t="s">
        <v>371</v>
      </c>
      <c r="M33" s="116" t="s">
        <v>371</v>
      </c>
      <c r="N33" s="302">
        <v>68</v>
      </c>
      <c r="O33" s="305"/>
      <c r="P33" s="284">
        <f>3+3+3+3</f>
        <v>12</v>
      </c>
      <c r="Q33" s="188"/>
    </row>
    <row r="34" spans="3:17" x14ac:dyDescent="0.25">
      <c r="C34" s="279"/>
      <c r="D34" s="282"/>
      <c r="E34" s="282"/>
      <c r="F34" s="282"/>
      <c r="G34" s="282"/>
      <c r="H34" s="291"/>
      <c r="I34" s="117" t="s">
        <v>380</v>
      </c>
      <c r="J34" s="125">
        <v>3</v>
      </c>
      <c r="K34" s="118" t="s">
        <v>371</v>
      </c>
      <c r="L34" s="119" t="s">
        <v>371</v>
      </c>
      <c r="M34" s="120" t="s">
        <v>371</v>
      </c>
      <c r="N34" s="303"/>
      <c r="O34" s="306"/>
      <c r="P34" s="285"/>
      <c r="Q34" s="189"/>
    </row>
    <row r="35" spans="3:17" x14ac:dyDescent="0.25">
      <c r="C35" s="279"/>
      <c r="D35" s="282"/>
      <c r="E35" s="282"/>
      <c r="F35" s="282"/>
      <c r="G35" s="282"/>
      <c r="H35" s="291"/>
      <c r="I35" s="117" t="s">
        <v>381</v>
      </c>
      <c r="J35" s="125">
        <v>2</v>
      </c>
      <c r="K35" s="118" t="s">
        <v>371</v>
      </c>
      <c r="L35" s="119" t="s">
        <v>371</v>
      </c>
      <c r="M35" s="126">
        <v>1</v>
      </c>
      <c r="N35" s="303"/>
      <c r="O35" s="306"/>
      <c r="P35" s="285"/>
      <c r="Q35" s="189"/>
    </row>
    <row r="36" spans="3:17" ht="15.75" thickBot="1" x14ac:dyDescent="0.3">
      <c r="C36" s="280"/>
      <c r="D36" s="283"/>
      <c r="E36" s="283"/>
      <c r="F36" s="283"/>
      <c r="G36" s="283"/>
      <c r="H36" s="292"/>
      <c r="I36" s="117" t="s">
        <v>382</v>
      </c>
      <c r="J36" s="127">
        <v>2</v>
      </c>
      <c r="K36" s="122" t="s">
        <v>371</v>
      </c>
      <c r="L36" s="123" t="s">
        <v>371</v>
      </c>
      <c r="M36" s="128">
        <v>1</v>
      </c>
      <c r="N36" s="304"/>
      <c r="O36" s="307"/>
      <c r="P36" s="286"/>
      <c r="Q36" s="190"/>
    </row>
    <row r="37" spans="3:17" ht="15" customHeight="1" x14ac:dyDescent="0.25">
      <c r="C37" s="278">
        <v>9</v>
      </c>
      <c r="D37" s="281" t="s">
        <v>416</v>
      </c>
      <c r="E37" s="281"/>
      <c r="F37" s="281" t="s">
        <v>210</v>
      </c>
      <c r="G37" s="281" t="s">
        <v>206</v>
      </c>
      <c r="H37" s="290" t="s">
        <v>211</v>
      </c>
      <c r="I37" s="117" t="s">
        <v>379</v>
      </c>
      <c r="J37" s="129">
        <v>1</v>
      </c>
      <c r="K37" s="130" t="s">
        <v>371</v>
      </c>
      <c r="L37" s="131" t="s">
        <v>371</v>
      </c>
      <c r="M37" s="132">
        <v>1</v>
      </c>
      <c r="N37" s="302">
        <v>44</v>
      </c>
      <c r="O37" s="305"/>
      <c r="P37" s="284">
        <f>2+2</f>
        <v>4</v>
      </c>
      <c r="Q37" s="299"/>
    </row>
    <row r="38" spans="3:17" x14ac:dyDescent="0.25">
      <c r="C38" s="279"/>
      <c r="D38" s="282"/>
      <c r="E38" s="282"/>
      <c r="F38" s="282"/>
      <c r="G38" s="282"/>
      <c r="H38" s="291"/>
      <c r="I38" s="117" t="s">
        <v>380</v>
      </c>
      <c r="J38" s="125">
        <v>1</v>
      </c>
      <c r="K38" s="118" t="s">
        <v>371</v>
      </c>
      <c r="L38" s="119" t="s">
        <v>371</v>
      </c>
      <c r="M38" s="126">
        <v>1</v>
      </c>
      <c r="N38" s="303"/>
      <c r="O38" s="306"/>
      <c r="P38" s="285"/>
      <c r="Q38" s="300"/>
    </row>
    <row r="39" spans="3:17" x14ac:dyDescent="0.25">
      <c r="C39" s="279"/>
      <c r="D39" s="282"/>
      <c r="E39" s="282"/>
      <c r="F39" s="282"/>
      <c r="G39" s="282"/>
      <c r="H39" s="291"/>
      <c r="I39" s="117" t="s">
        <v>381</v>
      </c>
      <c r="J39" s="125">
        <v>1</v>
      </c>
      <c r="K39" s="118" t="s">
        <v>371</v>
      </c>
      <c r="L39" s="119" t="s">
        <v>371</v>
      </c>
      <c r="M39" s="126">
        <v>1</v>
      </c>
      <c r="N39" s="303"/>
      <c r="O39" s="306"/>
      <c r="P39" s="285"/>
      <c r="Q39" s="300"/>
    </row>
    <row r="40" spans="3:17" ht="15.75" thickBot="1" x14ac:dyDescent="0.3">
      <c r="C40" s="280"/>
      <c r="D40" s="283"/>
      <c r="E40" s="283"/>
      <c r="F40" s="283"/>
      <c r="G40" s="283"/>
      <c r="H40" s="292"/>
      <c r="I40" s="133" t="s">
        <v>382</v>
      </c>
      <c r="J40" s="134">
        <v>1</v>
      </c>
      <c r="K40" s="135" t="s">
        <v>371</v>
      </c>
      <c r="L40" s="136" t="s">
        <v>371</v>
      </c>
      <c r="M40" s="137">
        <v>1</v>
      </c>
      <c r="N40" s="304"/>
      <c r="O40" s="307"/>
      <c r="P40" s="286"/>
      <c r="Q40" s="301"/>
    </row>
    <row r="41" spans="3:17" ht="15" customHeight="1" x14ac:dyDescent="0.25">
      <c r="C41" s="278">
        <v>10</v>
      </c>
      <c r="D41" s="382" t="s">
        <v>416</v>
      </c>
      <c r="E41" s="382" t="s">
        <v>212</v>
      </c>
      <c r="F41" s="382" t="s">
        <v>213</v>
      </c>
      <c r="G41" s="382" t="s">
        <v>206</v>
      </c>
      <c r="H41" s="361" t="s">
        <v>214</v>
      </c>
      <c r="I41" s="112" t="s">
        <v>379</v>
      </c>
      <c r="J41" s="129">
        <v>3</v>
      </c>
      <c r="K41" s="130" t="s">
        <v>371</v>
      </c>
      <c r="L41" s="131" t="s">
        <v>371</v>
      </c>
      <c r="M41" s="138" t="s">
        <v>371</v>
      </c>
      <c r="N41" s="302">
        <v>40</v>
      </c>
      <c r="O41" s="357"/>
      <c r="P41" s="364">
        <f>4+4+2+2</f>
        <v>12</v>
      </c>
      <c r="Q41" s="299"/>
    </row>
    <row r="42" spans="3:17" x14ac:dyDescent="0.25">
      <c r="C42" s="279"/>
      <c r="D42" s="383"/>
      <c r="E42" s="383"/>
      <c r="F42" s="383"/>
      <c r="G42" s="383"/>
      <c r="H42" s="362"/>
      <c r="I42" s="117" t="s">
        <v>380</v>
      </c>
      <c r="J42" s="125">
        <v>3</v>
      </c>
      <c r="K42" s="118" t="s">
        <v>371</v>
      </c>
      <c r="L42" s="119" t="s">
        <v>371</v>
      </c>
      <c r="M42" s="120" t="s">
        <v>371</v>
      </c>
      <c r="N42" s="303"/>
      <c r="O42" s="358"/>
      <c r="P42" s="365"/>
      <c r="Q42" s="288"/>
    </row>
    <row r="43" spans="3:17" x14ac:dyDescent="0.25">
      <c r="C43" s="279"/>
      <c r="D43" s="383"/>
      <c r="E43" s="383"/>
      <c r="F43" s="383"/>
      <c r="G43" s="383"/>
      <c r="H43" s="362"/>
      <c r="I43" s="117" t="s">
        <v>381</v>
      </c>
      <c r="J43" s="125">
        <v>1</v>
      </c>
      <c r="K43" s="118" t="s">
        <v>371</v>
      </c>
      <c r="L43" s="139">
        <v>1</v>
      </c>
      <c r="M43" s="120" t="s">
        <v>371</v>
      </c>
      <c r="N43" s="303"/>
      <c r="O43" s="358"/>
      <c r="P43" s="365"/>
      <c r="Q43" s="288"/>
    </row>
    <row r="44" spans="3:17" ht="15.75" thickBot="1" x14ac:dyDescent="0.3">
      <c r="C44" s="280"/>
      <c r="D44" s="384"/>
      <c r="E44" s="384"/>
      <c r="F44" s="384"/>
      <c r="G44" s="384"/>
      <c r="H44" s="363"/>
      <c r="I44" s="133" t="s">
        <v>382</v>
      </c>
      <c r="J44" s="127">
        <v>1</v>
      </c>
      <c r="K44" s="122" t="s">
        <v>371</v>
      </c>
      <c r="L44" s="140">
        <v>1</v>
      </c>
      <c r="M44" s="124" t="s">
        <v>371</v>
      </c>
      <c r="N44" s="304"/>
      <c r="O44" s="359"/>
      <c r="P44" s="366"/>
      <c r="Q44" s="289"/>
    </row>
    <row r="45" spans="3:17" x14ac:dyDescent="0.25">
      <c r="C45" s="278">
        <v>11</v>
      </c>
      <c r="D45" s="281" t="s">
        <v>417</v>
      </c>
      <c r="E45" s="281" t="s">
        <v>435</v>
      </c>
      <c r="F45" s="281" t="s">
        <v>387</v>
      </c>
      <c r="G45" s="281" t="s">
        <v>12</v>
      </c>
      <c r="H45" s="290" t="s">
        <v>37</v>
      </c>
      <c r="I45" s="112" t="s">
        <v>379</v>
      </c>
      <c r="J45" s="130" t="s">
        <v>371</v>
      </c>
      <c r="K45" s="130" t="s">
        <v>371</v>
      </c>
      <c r="L45" s="131" t="s">
        <v>371</v>
      </c>
      <c r="M45" s="138" t="s">
        <v>371</v>
      </c>
      <c r="N45" s="302">
        <v>51</v>
      </c>
      <c r="O45" s="357"/>
      <c r="P45" s="284">
        <f>2+4+3</f>
        <v>9</v>
      </c>
      <c r="Q45" s="299"/>
    </row>
    <row r="46" spans="3:17" x14ac:dyDescent="0.25">
      <c r="C46" s="279"/>
      <c r="D46" s="282"/>
      <c r="E46" s="282"/>
      <c r="F46" s="282"/>
      <c r="G46" s="282"/>
      <c r="H46" s="291"/>
      <c r="I46" s="117" t="s">
        <v>380</v>
      </c>
      <c r="J46" s="125">
        <v>2</v>
      </c>
      <c r="K46" s="118" t="s">
        <v>371</v>
      </c>
      <c r="L46" s="119" t="s">
        <v>371</v>
      </c>
      <c r="M46" s="120" t="s">
        <v>371</v>
      </c>
      <c r="N46" s="303"/>
      <c r="O46" s="358"/>
      <c r="P46" s="285"/>
      <c r="Q46" s="288"/>
    </row>
    <row r="47" spans="3:17" x14ac:dyDescent="0.25">
      <c r="C47" s="279"/>
      <c r="D47" s="282"/>
      <c r="E47" s="282"/>
      <c r="F47" s="282"/>
      <c r="G47" s="282"/>
      <c r="H47" s="291"/>
      <c r="I47" s="117" t="s">
        <v>381</v>
      </c>
      <c r="J47" s="125">
        <v>2</v>
      </c>
      <c r="K47" s="118" t="s">
        <v>371</v>
      </c>
      <c r="L47" s="119" t="s">
        <v>371</v>
      </c>
      <c r="M47" s="126">
        <v>1</v>
      </c>
      <c r="N47" s="303"/>
      <c r="O47" s="358"/>
      <c r="P47" s="285"/>
      <c r="Q47" s="288"/>
    </row>
    <row r="48" spans="3:17" ht="15.75" thickBot="1" x14ac:dyDescent="0.3">
      <c r="C48" s="280"/>
      <c r="D48" s="283"/>
      <c r="E48" s="283"/>
      <c r="F48" s="283"/>
      <c r="G48" s="283"/>
      <c r="H48" s="292"/>
      <c r="I48" s="121" t="s">
        <v>382</v>
      </c>
      <c r="J48" s="127">
        <v>3</v>
      </c>
      <c r="K48" s="122" t="s">
        <v>371</v>
      </c>
      <c r="L48" s="123" t="s">
        <v>371</v>
      </c>
      <c r="M48" s="128">
        <v>1</v>
      </c>
      <c r="N48" s="304"/>
      <c r="O48" s="359"/>
      <c r="P48" s="286"/>
      <c r="Q48" s="289"/>
    </row>
    <row r="49" spans="3:17" x14ac:dyDescent="0.25">
      <c r="C49" s="278">
        <v>12</v>
      </c>
      <c r="D49" s="281" t="s">
        <v>417</v>
      </c>
      <c r="E49" s="281" t="s">
        <v>435</v>
      </c>
      <c r="F49" s="281" t="s">
        <v>388</v>
      </c>
      <c r="G49" s="281" t="s">
        <v>12</v>
      </c>
      <c r="H49" s="290" t="s">
        <v>39</v>
      </c>
      <c r="I49" s="112" t="s">
        <v>379</v>
      </c>
      <c r="J49" s="113">
        <v>1</v>
      </c>
      <c r="K49" s="114" t="s">
        <v>371</v>
      </c>
      <c r="L49" s="115" t="s">
        <v>371</v>
      </c>
      <c r="M49" s="144">
        <v>1</v>
      </c>
      <c r="N49" s="302">
        <v>70</v>
      </c>
      <c r="O49" s="305"/>
      <c r="P49" s="284">
        <f>2+3+2+3</f>
        <v>10</v>
      </c>
      <c r="Q49" s="299"/>
    </row>
    <row r="50" spans="3:17" x14ac:dyDescent="0.25">
      <c r="C50" s="279"/>
      <c r="D50" s="282"/>
      <c r="E50" s="282"/>
      <c r="F50" s="282"/>
      <c r="G50" s="282"/>
      <c r="H50" s="291"/>
      <c r="I50" s="117" t="s">
        <v>380</v>
      </c>
      <c r="J50" s="125">
        <v>1</v>
      </c>
      <c r="K50" s="118" t="s">
        <v>371</v>
      </c>
      <c r="L50" s="119" t="s">
        <v>371</v>
      </c>
      <c r="M50" s="126">
        <v>1</v>
      </c>
      <c r="N50" s="303"/>
      <c r="O50" s="306"/>
      <c r="P50" s="285"/>
      <c r="Q50" s="300"/>
    </row>
    <row r="51" spans="3:17" x14ac:dyDescent="0.25">
      <c r="C51" s="279"/>
      <c r="D51" s="282"/>
      <c r="E51" s="282"/>
      <c r="F51" s="282"/>
      <c r="G51" s="282"/>
      <c r="H51" s="291"/>
      <c r="I51" s="117" t="s">
        <v>381</v>
      </c>
      <c r="J51" s="125">
        <v>2</v>
      </c>
      <c r="K51" s="118" t="s">
        <v>371</v>
      </c>
      <c r="L51" s="119" t="s">
        <v>371</v>
      </c>
      <c r="M51" s="126">
        <v>1</v>
      </c>
      <c r="N51" s="303"/>
      <c r="O51" s="306"/>
      <c r="P51" s="285"/>
      <c r="Q51" s="300"/>
    </row>
    <row r="52" spans="3:17" ht="15.75" thickBot="1" x14ac:dyDescent="0.3">
      <c r="C52" s="280"/>
      <c r="D52" s="283"/>
      <c r="E52" s="283"/>
      <c r="F52" s="283"/>
      <c r="G52" s="283"/>
      <c r="H52" s="292"/>
      <c r="I52" s="121" t="s">
        <v>382</v>
      </c>
      <c r="J52" s="127">
        <v>2</v>
      </c>
      <c r="K52" s="122" t="s">
        <v>371</v>
      </c>
      <c r="L52" s="123" t="s">
        <v>371</v>
      </c>
      <c r="M52" s="128">
        <v>1</v>
      </c>
      <c r="N52" s="304"/>
      <c r="O52" s="307"/>
      <c r="P52" s="286"/>
      <c r="Q52" s="301"/>
    </row>
    <row r="53" spans="3:17" x14ac:dyDescent="0.25">
      <c r="C53" s="278">
        <v>13</v>
      </c>
      <c r="D53" s="281" t="s">
        <v>417</v>
      </c>
      <c r="E53" s="281" t="s">
        <v>435</v>
      </c>
      <c r="F53" s="281" t="s">
        <v>441</v>
      </c>
      <c r="G53" s="281" t="s">
        <v>10</v>
      </c>
      <c r="H53" s="290" t="s">
        <v>41</v>
      </c>
      <c r="I53" s="112" t="s">
        <v>379</v>
      </c>
      <c r="J53" s="129">
        <v>2</v>
      </c>
      <c r="K53" s="130" t="s">
        <v>371</v>
      </c>
      <c r="L53" s="131" t="s">
        <v>371</v>
      </c>
      <c r="M53" s="138" t="s">
        <v>371</v>
      </c>
      <c r="N53" s="302">
        <v>53</v>
      </c>
      <c r="O53" s="305"/>
      <c r="P53" s="284">
        <f>2+2+3+2</f>
        <v>9</v>
      </c>
      <c r="Q53" s="287"/>
    </row>
    <row r="54" spans="3:17" x14ac:dyDescent="0.25">
      <c r="C54" s="279"/>
      <c r="D54" s="282"/>
      <c r="E54" s="282"/>
      <c r="F54" s="282"/>
      <c r="G54" s="282"/>
      <c r="H54" s="291"/>
      <c r="I54" s="117" t="s">
        <v>380</v>
      </c>
      <c r="J54" s="125">
        <v>2</v>
      </c>
      <c r="K54" s="118" t="s">
        <v>371</v>
      </c>
      <c r="L54" s="119" t="s">
        <v>371</v>
      </c>
      <c r="M54" s="120" t="s">
        <v>371</v>
      </c>
      <c r="N54" s="303"/>
      <c r="O54" s="306"/>
      <c r="P54" s="285"/>
      <c r="Q54" s="288"/>
    </row>
    <row r="55" spans="3:17" x14ac:dyDescent="0.25">
      <c r="C55" s="279"/>
      <c r="D55" s="282"/>
      <c r="E55" s="282"/>
      <c r="F55" s="282"/>
      <c r="G55" s="282"/>
      <c r="H55" s="291"/>
      <c r="I55" s="117" t="s">
        <v>381</v>
      </c>
      <c r="J55" s="125">
        <v>2</v>
      </c>
      <c r="K55" s="118" t="s">
        <v>371</v>
      </c>
      <c r="L55" s="119" t="s">
        <v>371</v>
      </c>
      <c r="M55" s="126">
        <v>1</v>
      </c>
      <c r="N55" s="303"/>
      <c r="O55" s="306"/>
      <c r="P55" s="285"/>
      <c r="Q55" s="288"/>
    </row>
    <row r="56" spans="3:17" ht="15.75" thickBot="1" x14ac:dyDescent="0.3">
      <c r="C56" s="280"/>
      <c r="D56" s="283"/>
      <c r="E56" s="283"/>
      <c r="F56" s="283"/>
      <c r="G56" s="283"/>
      <c r="H56" s="292"/>
      <c r="I56" s="121" t="s">
        <v>382</v>
      </c>
      <c r="J56" s="127">
        <v>1</v>
      </c>
      <c r="K56" s="122" t="s">
        <v>371</v>
      </c>
      <c r="L56" s="123" t="s">
        <v>371</v>
      </c>
      <c r="M56" s="128">
        <v>1</v>
      </c>
      <c r="N56" s="304"/>
      <c r="O56" s="307"/>
      <c r="P56" s="286"/>
      <c r="Q56" s="289"/>
    </row>
    <row r="57" spans="3:17" x14ac:dyDescent="0.25">
      <c r="C57" s="278">
        <v>14</v>
      </c>
      <c r="D57" s="281" t="s">
        <v>417</v>
      </c>
      <c r="E57" s="281" t="s">
        <v>42</v>
      </c>
      <c r="F57" s="281" t="s">
        <v>389</v>
      </c>
      <c r="G57" s="281" t="s">
        <v>10</v>
      </c>
      <c r="H57" s="290" t="s">
        <v>46</v>
      </c>
      <c r="I57" s="112" t="s">
        <v>379</v>
      </c>
      <c r="J57" s="129">
        <v>2</v>
      </c>
      <c r="K57" s="130" t="s">
        <v>371</v>
      </c>
      <c r="L57" s="131" t="s">
        <v>371</v>
      </c>
      <c r="M57" s="138" t="s">
        <v>371</v>
      </c>
      <c r="N57" s="302">
        <f>16*3</f>
        <v>48</v>
      </c>
      <c r="O57" s="305"/>
      <c r="P57" s="284">
        <f>2+2+2+2</f>
        <v>8</v>
      </c>
      <c r="Q57" s="299"/>
    </row>
    <row r="58" spans="3:17" x14ac:dyDescent="0.25">
      <c r="C58" s="279"/>
      <c r="D58" s="282"/>
      <c r="E58" s="282"/>
      <c r="F58" s="282"/>
      <c r="G58" s="282"/>
      <c r="H58" s="291"/>
      <c r="I58" s="117" t="s">
        <v>380</v>
      </c>
      <c r="J58" s="125">
        <v>2</v>
      </c>
      <c r="K58" s="118" t="s">
        <v>371</v>
      </c>
      <c r="L58" s="119" t="s">
        <v>371</v>
      </c>
      <c r="M58" s="120" t="s">
        <v>371</v>
      </c>
      <c r="N58" s="303"/>
      <c r="O58" s="306"/>
      <c r="P58" s="285"/>
      <c r="Q58" s="300"/>
    </row>
    <row r="59" spans="3:17" x14ac:dyDescent="0.25">
      <c r="C59" s="279"/>
      <c r="D59" s="282"/>
      <c r="E59" s="282"/>
      <c r="F59" s="282"/>
      <c r="G59" s="282"/>
      <c r="H59" s="291"/>
      <c r="I59" s="117" t="s">
        <v>381</v>
      </c>
      <c r="J59" s="125">
        <v>2</v>
      </c>
      <c r="K59" s="118" t="s">
        <v>371</v>
      </c>
      <c r="L59" s="119" t="s">
        <v>371</v>
      </c>
      <c r="M59" s="120" t="s">
        <v>371</v>
      </c>
      <c r="N59" s="303"/>
      <c r="O59" s="306"/>
      <c r="P59" s="285"/>
      <c r="Q59" s="300"/>
    </row>
    <row r="60" spans="3:17" ht="15.75" thickBot="1" x14ac:dyDescent="0.3">
      <c r="C60" s="280"/>
      <c r="D60" s="283"/>
      <c r="E60" s="283"/>
      <c r="F60" s="283"/>
      <c r="G60" s="283"/>
      <c r="H60" s="292"/>
      <c r="I60" s="121" t="s">
        <v>382</v>
      </c>
      <c r="J60" s="127">
        <v>2</v>
      </c>
      <c r="K60" s="122" t="s">
        <v>371</v>
      </c>
      <c r="L60" s="123" t="s">
        <v>371</v>
      </c>
      <c r="M60" s="124" t="s">
        <v>371</v>
      </c>
      <c r="N60" s="304"/>
      <c r="O60" s="307"/>
      <c r="P60" s="286"/>
      <c r="Q60" s="301"/>
    </row>
    <row r="61" spans="3:17" ht="15.75" customHeight="1" x14ac:dyDescent="0.25">
      <c r="C61" s="230">
        <v>15</v>
      </c>
      <c r="D61" s="223" t="s">
        <v>460</v>
      </c>
      <c r="E61" s="223" t="s">
        <v>435</v>
      </c>
      <c r="F61" s="223" t="s">
        <v>448</v>
      </c>
      <c r="G61" s="223" t="s">
        <v>12</v>
      </c>
      <c r="H61" s="226" t="s">
        <v>461</v>
      </c>
      <c r="I61" s="112" t="s">
        <v>379</v>
      </c>
      <c r="J61" s="129">
        <v>2</v>
      </c>
      <c r="K61" s="130" t="s">
        <v>371</v>
      </c>
      <c r="L61" s="131" t="s">
        <v>371</v>
      </c>
      <c r="M61" s="138" t="s">
        <v>371</v>
      </c>
      <c r="N61" s="302">
        <v>65</v>
      </c>
      <c r="O61" s="305"/>
      <c r="P61" s="284">
        <f>2+4+4+1</f>
        <v>11</v>
      </c>
      <c r="Q61" s="323"/>
    </row>
    <row r="62" spans="3:17" ht="15.75" customHeight="1" x14ac:dyDescent="0.25">
      <c r="C62" s="202"/>
      <c r="D62" s="198"/>
      <c r="E62" s="198"/>
      <c r="F62" s="198"/>
      <c r="G62" s="198"/>
      <c r="H62" s="200"/>
      <c r="I62" s="117" t="s">
        <v>380</v>
      </c>
      <c r="J62" s="125">
        <v>1</v>
      </c>
      <c r="K62" s="118" t="s">
        <v>371</v>
      </c>
      <c r="L62" s="119" t="s">
        <v>371</v>
      </c>
      <c r="M62" s="120" t="s">
        <v>371</v>
      </c>
      <c r="N62" s="303"/>
      <c r="O62" s="306"/>
      <c r="P62" s="285"/>
      <c r="Q62" s="324"/>
    </row>
    <row r="63" spans="3:17" ht="15.75" customHeight="1" x14ac:dyDescent="0.25">
      <c r="C63" s="202"/>
      <c r="D63" s="198"/>
      <c r="E63" s="198"/>
      <c r="F63" s="198"/>
      <c r="G63" s="198"/>
      <c r="H63" s="200"/>
      <c r="I63" s="117" t="s">
        <v>381</v>
      </c>
      <c r="J63" s="125">
        <v>3</v>
      </c>
      <c r="K63" s="118" t="s">
        <v>371</v>
      </c>
      <c r="L63" s="119" t="s">
        <v>371</v>
      </c>
      <c r="M63" s="126">
        <v>1</v>
      </c>
      <c r="N63" s="303"/>
      <c r="O63" s="306"/>
      <c r="P63" s="285"/>
      <c r="Q63" s="324"/>
    </row>
    <row r="64" spans="3:17" ht="15.75" customHeight="1" thickBot="1" x14ac:dyDescent="0.3">
      <c r="C64" s="203"/>
      <c r="D64" s="199"/>
      <c r="E64" s="199"/>
      <c r="F64" s="199"/>
      <c r="G64" s="199"/>
      <c r="H64" s="201"/>
      <c r="I64" s="141" t="s">
        <v>382</v>
      </c>
      <c r="J64" s="127">
        <v>3</v>
      </c>
      <c r="K64" s="122" t="s">
        <v>371</v>
      </c>
      <c r="L64" s="140">
        <v>1</v>
      </c>
      <c r="M64" s="124" t="s">
        <v>371</v>
      </c>
      <c r="N64" s="304"/>
      <c r="O64" s="307"/>
      <c r="P64" s="286"/>
      <c r="Q64" s="325"/>
    </row>
    <row r="65" spans="3:17" ht="15.75" customHeight="1" x14ac:dyDescent="0.25">
      <c r="C65" s="230">
        <v>16</v>
      </c>
      <c r="D65" s="223" t="s">
        <v>460</v>
      </c>
      <c r="E65" s="223" t="s">
        <v>435</v>
      </c>
      <c r="F65" s="223" t="s">
        <v>181</v>
      </c>
      <c r="G65" s="223" t="s">
        <v>12</v>
      </c>
      <c r="H65" s="226" t="s">
        <v>73</v>
      </c>
      <c r="I65" s="112" t="s">
        <v>379</v>
      </c>
      <c r="J65" s="114" t="s">
        <v>371</v>
      </c>
      <c r="K65" s="114" t="s">
        <v>371</v>
      </c>
      <c r="L65" s="115" t="s">
        <v>371</v>
      </c>
      <c r="M65" s="116" t="s">
        <v>371</v>
      </c>
      <c r="N65" s="302">
        <v>40</v>
      </c>
      <c r="O65" s="305"/>
      <c r="P65" s="284">
        <f>2+2+3</f>
        <v>7</v>
      </c>
      <c r="Q65" s="287"/>
    </row>
    <row r="66" spans="3:17" ht="15.75" customHeight="1" x14ac:dyDescent="0.25">
      <c r="C66" s="231"/>
      <c r="D66" s="224"/>
      <c r="E66" s="224"/>
      <c r="F66" s="224"/>
      <c r="G66" s="224"/>
      <c r="H66" s="227"/>
      <c r="I66" s="117" t="s">
        <v>380</v>
      </c>
      <c r="J66" s="125">
        <v>2</v>
      </c>
      <c r="K66" s="118" t="s">
        <v>371</v>
      </c>
      <c r="L66" s="119" t="s">
        <v>371</v>
      </c>
      <c r="M66" s="120" t="s">
        <v>371</v>
      </c>
      <c r="N66" s="303"/>
      <c r="O66" s="306"/>
      <c r="P66" s="285"/>
      <c r="Q66" s="288"/>
    </row>
    <row r="67" spans="3:17" ht="15.75" customHeight="1" x14ac:dyDescent="0.25">
      <c r="C67" s="231"/>
      <c r="D67" s="224"/>
      <c r="E67" s="224"/>
      <c r="F67" s="224"/>
      <c r="G67" s="224"/>
      <c r="H67" s="227"/>
      <c r="I67" s="117" t="s">
        <v>381</v>
      </c>
      <c r="J67" s="125">
        <v>2</v>
      </c>
      <c r="K67" s="118" t="s">
        <v>371</v>
      </c>
      <c r="L67" s="119" t="s">
        <v>371</v>
      </c>
      <c r="M67" s="120" t="s">
        <v>371</v>
      </c>
      <c r="N67" s="303"/>
      <c r="O67" s="306"/>
      <c r="P67" s="285"/>
      <c r="Q67" s="288"/>
    </row>
    <row r="68" spans="3:17" ht="15.75" customHeight="1" thickBot="1" x14ac:dyDescent="0.3">
      <c r="C68" s="229"/>
      <c r="D68" s="225"/>
      <c r="E68" s="225"/>
      <c r="F68" s="225"/>
      <c r="G68" s="225"/>
      <c r="H68" s="228"/>
      <c r="I68" s="141" t="s">
        <v>382</v>
      </c>
      <c r="J68" s="127">
        <v>2</v>
      </c>
      <c r="K68" s="122" t="s">
        <v>371</v>
      </c>
      <c r="L68" s="140">
        <v>1</v>
      </c>
      <c r="M68" s="124" t="s">
        <v>371</v>
      </c>
      <c r="N68" s="304"/>
      <c r="O68" s="307"/>
      <c r="P68" s="286"/>
      <c r="Q68" s="289"/>
    </row>
    <row r="69" spans="3:17" ht="15.75" customHeight="1" x14ac:dyDescent="0.25">
      <c r="C69" s="230">
        <v>17</v>
      </c>
      <c r="D69" s="223" t="s">
        <v>460</v>
      </c>
      <c r="E69" s="223" t="s">
        <v>435</v>
      </c>
      <c r="F69" s="223" t="s">
        <v>180</v>
      </c>
      <c r="G69" s="223" t="s">
        <v>12</v>
      </c>
      <c r="H69" s="226" t="s">
        <v>72</v>
      </c>
      <c r="I69" s="112" t="s">
        <v>379</v>
      </c>
      <c r="J69" s="129">
        <v>3</v>
      </c>
      <c r="K69" s="130" t="s">
        <v>371</v>
      </c>
      <c r="L69" s="131" t="s">
        <v>371</v>
      </c>
      <c r="M69" s="138" t="s">
        <v>371</v>
      </c>
      <c r="N69" s="302">
        <v>39</v>
      </c>
      <c r="O69" s="357"/>
      <c r="P69" s="284">
        <f>3+4+2</f>
        <v>9</v>
      </c>
      <c r="Q69" s="287"/>
    </row>
    <row r="70" spans="3:17" ht="15.75" customHeight="1" x14ac:dyDescent="0.25">
      <c r="C70" s="231"/>
      <c r="D70" s="224"/>
      <c r="E70" s="224"/>
      <c r="F70" s="224"/>
      <c r="G70" s="224"/>
      <c r="H70" s="227"/>
      <c r="I70" s="117" t="s">
        <v>380</v>
      </c>
      <c r="J70" s="118" t="s">
        <v>371</v>
      </c>
      <c r="K70" s="118" t="s">
        <v>371</v>
      </c>
      <c r="L70" s="119" t="s">
        <v>371</v>
      </c>
      <c r="M70" s="120" t="s">
        <v>371</v>
      </c>
      <c r="N70" s="303"/>
      <c r="O70" s="358"/>
      <c r="P70" s="285"/>
      <c r="Q70" s="288"/>
    </row>
    <row r="71" spans="3:17" ht="15.75" customHeight="1" x14ac:dyDescent="0.25">
      <c r="C71" s="231"/>
      <c r="D71" s="224"/>
      <c r="E71" s="224"/>
      <c r="F71" s="224"/>
      <c r="G71" s="224"/>
      <c r="H71" s="227"/>
      <c r="I71" s="117" t="s">
        <v>381</v>
      </c>
      <c r="J71" s="125">
        <v>4</v>
      </c>
      <c r="K71" s="118" t="s">
        <v>371</v>
      </c>
      <c r="L71" s="119" t="s">
        <v>371</v>
      </c>
      <c r="M71" s="120" t="s">
        <v>371</v>
      </c>
      <c r="N71" s="303"/>
      <c r="O71" s="358"/>
      <c r="P71" s="285"/>
      <c r="Q71" s="288"/>
    </row>
    <row r="72" spans="3:17" ht="15.75" customHeight="1" thickBot="1" x14ac:dyDescent="0.3">
      <c r="C72" s="229"/>
      <c r="D72" s="225"/>
      <c r="E72" s="225"/>
      <c r="F72" s="225"/>
      <c r="G72" s="225"/>
      <c r="H72" s="228"/>
      <c r="I72" s="141" t="s">
        <v>382</v>
      </c>
      <c r="J72" s="127">
        <v>2</v>
      </c>
      <c r="K72" s="122" t="s">
        <v>371</v>
      </c>
      <c r="L72" s="123" t="s">
        <v>371</v>
      </c>
      <c r="M72" s="124" t="s">
        <v>371</v>
      </c>
      <c r="N72" s="304"/>
      <c r="O72" s="359"/>
      <c r="P72" s="286"/>
      <c r="Q72" s="289"/>
    </row>
    <row r="73" spans="3:17" ht="15.75" customHeight="1" x14ac:dyDescent="0.25">
      <c r="C73" s="230">
        <v>18</v>
      </c>
      <c r="D73" s="223" t="s">
        <v>460</v>
      </c>
      <c r="E73" s="223" t="s">
        <v>435</v>
      </c>
      <c r="F73" s="223" t="s">
        <v>74</v>
      </c>
      <c r="G73" s="223" t="s">
        <v>12</v>
      </c>
      <c r="H73" s="226" t="s">
        <v>75</v>
      </c>
      <c r="I73" s="112" t="s">
        <v>379</v>
      </c>
      <c r="J73" s="130">
        <v>2</v>
      </c>
      <c r="K73" s="130" t="s">
        <v>371</v>
      </c>
      <c r="L73" s="131" t="s">
        <v>371</v>
      </c>
      <c r="M73" s="138" t="s">
        <v>371</v>
      </c>
      <c r="N73" s="302">
        <v>27</v>
      </c>
      <c r="O73" s="305"/>
      <c r="P73" s="284">
        <f>2+2+2</f>
        <v>6</v>
      </c>
      <c r="Q73" s="287"/>
    </row>
    <row r="74" spans="3:17" ht="15.75" customHeight="1" x14ac:dyDescent="0.25">
      <c r="C74" s="231"/>
      <c r="D74" s="224"/>
      <c r="E74" s="224"/>
      <c r="F74" s="224"/>
      <c r="G74" s="224"/>
      <c r="H74" s="227"/>
      <c r="I74" s="117" t="s">
        <v>380</v>
      </c>
      <c r="J74" s="118" t="s">
        <v>371</v>
      </c>
      <c r="K74" s="118" t="s">
        <v>371</v>
      </c>
      <c r="L74" s="119" t="s">
        <v>371</v>
      </c>
      <c r="M74" s="120" t="s">
        <v>371</v>
      </c>
      <c r="N74" s="303"/>
      <c r="O74" s="306"/>
      <c r="P74" s="285"/>
      <c r="Q74" s="288"/>
    </row>
    <row r="75" spans="3:17" ht="15.75" customHeight="1" x14ac:dyDescent="0.25">
      <c r="C75" s="231"/>
      <c r="D75" s="224"/>
      <c r="E75" s="224"/>
      <c r="F75" s="224"/>
      <c r="G75" s="224"/>
      <c r="H75" s="227"/>
      <c r="I75" s="117" t="s">
        <v>381</v>
      </c>
      <c r="J75" s="125">
        <v>2</v>
      </c>
      <c r="K75" s="118" t="s">
        <v>371</v>
      </c>
      <c r="L75" s="119" t="s">
        <v>371</v>
      </c>
      <c r="M75" s="120" t="s">
        <v>371</v>
      </c>
      <c r="N75" s="303"/>
      <c r="O75" s="306"/>
      <c r="P75" s="285"/>
      <c r="Q75" s="288"/>
    </row>
    <row r="76" spans="3:17" ht="15.75" customHeight="1" thickBot="1" x14ac:dyDescent="0.3">
      <c r="C76" s="229"/>
      <c r="D76" s="225"/>
      <c r="E76" s="225"/>
      <c r="F76" s="225"/>
      <c r="G76" s="225"/>
      <c r="H76" s="228"/>
      <c r="I76" s="141" t="s">
        <v>382</v>
      </c>
      <c r="J76" s="127">
        <v>2</v>
      </c>
      <c r="K76" s="122" t="s">
        <v>371</v>
      </c>
      <c r="L76" s="123" t="s">
        <v>371</v>
      </c>
      <c r="M76" s="124" t="s">
        <v>371</v>
      </c>
      <c r="N76" s="304"/>
      <c r="O76" s="307"/>
      <c r="P76" s="286"/>
      <c r="Q76" s="289"/>
    </row>
    <row r="77" spans="3:17" ht="15.75" customHeight="1" x14ac:dyDescent="0.25">
      <c r="C77" s="230">
        <v>19</v>
      </c>
      <c r="D77" s="223" t="s">
        <v>460</v>
      </c>
      <c r="E77" s="223" t="s">
        <v>435</v>
      </c>
      <c r="F77" s="223" t="s">
        <v>76</v>
      </c>
      <c r="G77" s="223" t="s">
        <v>12</v>
      </c>
      <c r="H77" s="226" t="s">
        <v>77</v>
      </c>
      <c r="I77" s="112" t="s">
        <v>379</v>
      </c>
      <c r="J77" s="114" t="s">
        <v>371</v>
      </c>
      <c r="K77" s="114" t="s">
        <v>371</v>
      </c>
      <c r="L77" s="115" t="s">
        <v>371</v>
      </c>
      <c r="M77" s="116" t="s">
        <v>371</v>
      </c>
      <c r="N77" s="302">
        <v>27</v>
      </c>
      <c r="O77" s="305"/>
      <c r="P77" s="284">
        <f>2+2+2</f>
        <v>6</v>
      </c>
      <c r="Q77" s="287"/>
    </row>
    <row r="78" spans="3:17" ht="15.75" customHeight="1" x14ac:dyDescent="0.25">
      <c r="C78" s="231"/>
      <c r="D78" s="224"/>
      <c r="E78" s="224"/>
      <c r="F78" s="224"/>
      <c r="G78" s="224"/>
      <c r="H78" s="227"/>
      <c r="I78" s="117" t="s">
        <v>380</v>
      </c>
      <c r="J78" s="125">
        <v>2</v>
      </c>
      <c r="K78" s="118" t="s">
        <v>371</v>
      </c>
      <c r="L78" s="119" t="s">
        <v>371</v>
      </c>
      <c r="M78" s="120" t="s">
        <v>371</v>
      </c>
      <c r="N78" s="303"/>
      <c r="O78" s="306"/>
      <c r="P78" s="285"/>
      <c r="Q78" s="288"/>
    </row>
    <row r="79" spans="3:17" ht="15.75" customHeight="1" x14ac:dyDescent="0.25">
      <c r="C79" s="231"/>
      <c r="D79" s="224"/>
      <c r="E79" s="224"/>
      <c r="F79" s="224"/>
      <c r="G79" s="224"/>
      <c r="H79" s="227"/>
      <c r="I79" s="117" t="s">
        <v>381</v>
      </c>
      <c r="J79" s="125">
        <v>2</v>
      </c>
      <c r="K79" s="118" t="s">
        <v>371</v>
      </c>
      <c r="L79" s="119" t="s">
        <v>371</v>
      </c>
      <c r="M79" s="120" t="s">
        <v>371</v>
      </c>
      <c r="N79" s="303"/>
      <c r="O79" s="306"/>
      <c r="P79" s="285"/>
      <c r="Q79" s="288"/>
    </row>
    <row r="80" spans="3:17" ht="15.75" customHeight="1" thickBot="1" x14ac:dyDescent="0.3">
      <c r="C80" s="229"/>
      <c r="D80" s="225"/>
      <c r="E80" s="225"/>
      <c r="F80" s="225"/>
      <c r="G80" s="225"/>
      <c r="H80" s="228"/>
      <c r="I80" s="141" t="s">
        <v>382</v>
      </c>
      <c r="J80" s="127">
        <v>2</v>
      </c>
      <c r="K80" s="122" t="s">
        <v>371</v>
      </c>
      <c r="L80" s="123" t="s">
        <v>371</v>
      </c>
      <c r="M80" s="124" t="s">
        <v>371</v>
      </c>
      <c r="N80" s="304"/>
      <c r="O80" s="307"/>
      <c r="P80" s="286"/>
      <c r="Q80" s="289"/>
    </row>
    <row r="81" spans="3:17" ht="15.75" customHeight="1" x14ac:dyDescent="0.25">
      <c r="C81" s="230">
        <v>20</v>
      </c>
      <c r="D81" s="223" t="s">
        <v>460</v>
      </c>
      <c r="E81" s="223" t="s">
        <v>435</v>
      </c>
      <c r="F81" s="223" t="s">
        <v>78</v>
      </c>
      <c r="G81" s="223" t="s">
        <v>12</v>
      </c>
      <c r="H81" s="226" t="s">
        <v>79</v>
      </c>
      <c r="I81" s="112" t="s">
        <v>379</v>
      </c>
      <c r="J81" s="129">
        <v>2</v>
      </c>
      <c r="K81" s="130" t="s">
        <v>371</v>
      </c>
      <c r="L81" s="131" t="s">
        <v>371</v>
      </c>
      <c r="M81" s="138" t="s">
        <v>371</v>
      </c>
      <c r="N81" s="302">
        <v>44</v>
      </c>
      <c r="O81" s="305"/>
      <c r="P81" s="284">
        <f>2+2+2+2</f>
        <v>8</v>
      </c>
      <c r="Q81" s="299"/>
    </row>
    <row r="82" spans="3:17" ht="15.75" customHeight="1" x14ac:dyDescent="0.25">
      <c r="C82" s="231"/>
      <c r="D82" s="224"/>
      <c r="E82" s="224"/>
      <c r="F82" s="224"/>
      <c r="G82" s="224"/>
      <c r="H82" s="227"/>
      <c r="I82" s="117" t="s">
        <v>380</v>
      </c>
      <c r="J82" s="125">
        <v>2</v>
      </c>
      <c r="K82" s="118" t="s">
        <v>371</v>
      </c>
      <c r="L82" s="119" t="s">
        <v>371</v>
      </c>
      <c r="M82" s="120" t="s">
        <v>371</v>
      </c>
      <c r="N82" s="303"/>
      <c r="O82" s="306"/>
      <c r="P82" s="285"/>
      <c r="Q82" s="300"/>
    </row>
    <row r="83" spans="3:17" ht="15.75" customHeight="1" x14ac:dyDescent="0.25">
      <c r="C83" s="231"/>
      <c r="D83" s="224"/>
      <c r="E83" s="224"/>
      <c r="F83" s="224"/>
      <c r="G83" s="224"/>
      <c r="H83" s="227"/>
      <c r="I83" s="117" t="s">
        <v>381</v>
      </c>
      <c r="J83" s="125">
        <v>1</v>
      </c>
      <c r="K83" s="118" t="s">
        <v>371</v>
      </c>
      <c r="L83" s="119" t="s">
        <v>371</v>
      </c>
      <c r="M83" s="126">
        <v>1</v>
      </c>
      <c r="N83" s="303"/>
      <c r="O83" s="306"/>
      <c r="P83" s="285"/>
      <c r="Q83" s="300"/>
    </row>
    <row r="84" spans="3:17" ht="15.75" customHeight="1" thickBot="1" x14ac:dyDescent="0.3">
      <c r="C84" s="229"/>
      <c r="D84" s="225"/>
      <c r="E84" s="225"/>
      <c r="F84" s="225"/>
      <c r="G84" s="225"/>
      <c r="H84" s="228"/>
      <c r="I84" s="141" t="s">
        <v>382</v>
      </c>
      <c r="J84" s="127">
        <v>1</v>
      </c>
      <c r="K84" s="122" t="s">
        <v>371</v>
      </c>
      <c r="L84" s="123" t="s">
        <v>371</v>
      </c>
      <c r="M84" s="128">
        <v>1</v>
      </c>
      <c r="N84" s="304"/>
      <c r="O84" s="307"/>
      <c r="P84" s="286"/>
      <c r="Q84" s="301"/>
    </row>
    <row r="85" spans="3:17" ht="30" x14ac:dyDescent="0.25">
      <c r="C85" s="230">
        <v>21</v>
      </c>
      <c r="D85" s="223" t="s">
        <v>418</v>
      </c>
      <c r="E85" s="223" t="s">
        <v>436</v>
      </c>
      <c r="F85" s="223" t="s">
        <v>431</v>
      </c>
      <c r="G85" s="223" t="s">
        <v>12</v>
      </c>
      <c r="H85" s="226" t="s">
        <v>391</v>
      </c>
      <c r="I85" s="112" t="s">
        <v>379</v>
      </c>
      <c r="J85" s="130">
        <v>2</v>
      </c>
      <c r="K85" s="130" t="s">
        <v>371</v>
      </c>
      <c r="L85" s="131" t="s">
        <v>371</v>
      </c>
      <c r="M85" s="138" t="s">
        <v>371</v>
      </c>
      <c r="N85" s="302">
        <v>34</v>
      </c>
      <c r="O85" s="305"/>
      <c r="P85" s="284">
        <v>0</v>
      </c>
      <c r="Q85" s="299"/>
    </row>
    <row r="86" spans="3:17" ht="15.75" customHeight="1" x14ac:dyDescent="0.25">
      <c r="C86" s="202"/>
      <c r="D86" s="198"/>
      <c r="E86" s="198"/>
      <c r="F86" s="198"/>
      <c r="G86" s="198"/>
      <c r="H86" s="200"/>
      <c r="I86" s="117" t="s">
        <v>380</v>
      </c>
      <c r="J86" s="125">
        <v>2</v>
      </c>
      <c r="K86" s="118" t="s">
        <v>371</v>
      </c>
      <c r="L86" s="119" t="s">
        <v>371</v>
      </c>
      <c r="M86" s="120" t="s">
        <v>371</v>
      </c>
      <c r="N86" s="303"/>
      <c r="O86" s="306"/>
      <c r="P86" s="285"/>
      <c r="Q86" s="300"/>
    </row>
    <row r="87" spans="3:17" ht="15.75" customHeight="1" x14ac:dyDescent="0.25">
      <c r="C87" s="202"/>
      <c r="D87" s="198"/>
      <c r="E87" s="198"/>
      <c r="F87" s="198"/>
      <c r="G87" s="198"/>
      <c r="H87" s="200"/>
      <c r="I87" s="117" t="s">
        <v>381</v>
      </c>
      <c r="J87" s="125">
        <v>1</v>
      </c>
      <c r="K87" s="118" t="s">
        <v>371</v>
      </c>
      <c r="L87" s="119" t="s">
        <v>371</v>
      </c>
      <c r="M87" s="126">
        <v>1</v>
      </c>
      <c r="N87" s="303"/>
      <c r="O87" s="306"/>
      <c r="P87" s="285"/>
      <c r="Q87" s="300"/>
    </row>
    <row r="88" spans="3:17" ht="15.75" customHeight="1" thickBot="1" x14ac:dyDescent="0.3">
      <c r="C88" s="203"/>
      <c r="D88" s="199"/>
      <c r="E88" s="199"/>
      <c r="F88" s="199"/>
      <c r="G88" s="199"/>
      <c r="H88" s="201"/>
      <c r="I88" s="141" t="s">
        <v>382</v>
      </c>
      <c r="J88" s="127">
        <v>2</v>
      </c>
      <c r="K88" s="122" t="s">
        <v>371</v>
      </c>
      <c r="L88" s="123" t="s">
        <v>371</v>
      </c>
      <c r="M88" s="124" t="s">
        <v>371</v>
      </c>
      <c r="N88" s="304"/>
      <c r="O88" s="307"/>
      <c r="P88" s="286"/>
      <c r="Q88" s="301"/>
    </row>
    <row r="89" spans="3:17" ht="30" x14ac:dyDescent="0.25">
      <c r="C89" s="230">
        <v>22</v>
      </c>
      <c r="D89" s="223" t="s">
        <v>418</v>
      </c>
      <c r="E89" s="223" t="s">
        <v>436</v>
      </c>
      <c r="F89" s="223" t="s">
        <v>393</v>
      </c>
      <c r="G89" s="223" t="s">
        <v>12</v>
      </c>
      <c r="H89" s="226" t="s">
        <v>392</v>
      </c>
      <c r="I89" s="112" t="s">
        <v>379</v>
      </c>
      <c r="J89" s="113">
        <v>1</v>
      </c>
      <c r="K89" s="113">
        <v>1</v>
      </c>
      <c r="L89" s="115" t="s">
        <v>371</v>
      </c>
      <c r="M89" s="116" t="s">
        <v>371</v>
      </c>
      <c r="N89" s="302">
        <v>37</v>
      </c>
      <c r="O89" s="305"/>
      <c r="P89" s="284">
        <v>0</v>
      </c>
      <c r="Q89" s="299"/>
    </row>
    <row r="90" spans="3:17" ht="15.75" customHeight="1" x14ac:dyDescent="0.25">
      <c r="C90" s="202"/>
      <c r="D90" s="198"/>
      <c r="E90" s="198"/>
      <c r="F90" s="198"/>
      <c r="G90" s="198"/>
      <c r="H90" s="200"/>
      <c r="I90" s="117" t="s">
        <v>380</v>
      </c>
      <c r="J90" s="125">
        <v>2</v>
      </c>
      <c r="K90" s="118" t="s">
        <v>371</v>
      </c>
      <c r="L90" s="119" t="s">
        <v>371</v>
      </c>
      <c r="M90" s="120" t="s">
        <v>371</v>
      </c>
      <c r="N90" s="303"/>
      <c r="O90" s="306"/>
      <c r="P90" s="285"/>
      <c r="Q90" s="300"/>
    </row>
    <row r="91" spans="3:17" ht="15.75" customHeight="1" x14ac:dyDescent="0.25">
      <c r="C91" s="202"/>
      <c r="D91" s="198"/>
      <c r="E91" s="198"/>
      <c r="F91" s="198"/>
      <c r="G91" s="198"/>
      <c r="H91" s="200"/>
      <c r="I91" s="117" t="s">
        <v>381</v>
      </c>
      <c r="J91" s="125">
        <v>1</v>
      </c>
      <c r="K91" s="118" t="s">
        <v>371</v>
      </c>
      <c r="L91" s="139">
        <v>1</v>
      </c>
      <c r="M91" s="120" t="s">
        <v>371</v>
      </c>
      <c r="N91" s="303"/>
      <c r="O91" s="306"/>
      <c r="P91" s="285"/>
      <c r="Q91" s="300"/>
    </row>
    <row r="92" spans="3:17" ht="15.75" customHeight="1" thickBot="1" x14ac:dyDescent="0.3">
      <c r="C92" s="203"/>
      <c r="D92" s="199"/>
      <c r="E92" s="199"/>
      <c r="F92" s="199"/>
      <c r="G92" s="199"/>
      <c r="H92" s="201"/>
      <c r="I92" s="141" t="s">
        <v>382</v>
      </c>
      <c r="J92" s="127">
        <v>1</v>
      </c>
      <c r="K92" s="122" t="s">
        <v>371</v>
      </c>
      <c r="L92" s="140">
        <v>1</v>
      </c>
      <c r="M92" s="124" t="s">
        <v>371</v>
      </c>
      <c r="N92" s="304"/>
      <c r="O92" s="307"/>
      <c r="P92" s="286"/>
      <c r="Q92" s="301"/>
    </row>
    <row r="93" spans="3:17" ht="30" x14ac:dyDescent="0.25">
      <c r="C93" s="230">
        <v>23</v>
      </c>
      <c r="D93" s="223" t="s">
        <v>418</v>
      </c>
      <c r="E93" s="223" t="s">
        <v>436</v>
      </c>
      <c r="F93" s="223" t="s">
        <v>394</v>
      </c>
      <c r="G93" s="223" t="s">
        <v>12</v>
      </c>
      <c r="H93" s="226" t="s">
        <v>396</v>
      </c>
      <c r="I93" s="112" t="s">
        <v>379</v>
      </c>
      <c r="J93" s="130" t="s">
        <v>371</v>
      </c>
      <c r="K93" s="130" t="s">
        <v>371</v>
      </c>
      <c r="L93" s="131" t="s">
        <v>371</v>
      </c>
      <c r="M93" s="138" t="s">
        <v>371</v>
      </c>
      <c r="N93" s="302">
        <v>12</v>
      </c>
      <c r="O93" s="305"/>
      <c r="P93" s="284">
        <v>0</v>
      </c>
      <c r="Q93" s="329"/>
    </row>
    <row r="94" spans="3:17" ht="15.75" customHeight="1" x14ac:dyDescent="0.25">
      <c r="C94" s="202"/>
      <c r="D94" s="198"/>
      <c r="E94" s="198"/>
      <c r="F94" s="198"/>
      <c r="G94" s="198"/>
      <c r="H94" s="200"/>
      <c r="I94" s="117" t="s">
        <v>380</v>
      </c>
      <c r="J94" s="118" t="s">
        <v>371</v>
      </c>
      <c r="K94" s="118" t="s">
        <v>371</v>
      </c>
      <c r="L94" s="119" t="s">
        <v>371</v>
      </c>
      <c r="M94" s="120" t="s">
        <v>371</v>
      </c>
      <c r="N94" s="303"/>
      <c r="O94" s="306"/>
      <c r="P94" s="285"/>
      <c r="Q94" s="356"/>
    </row>
    <row r="95" spans="3:17" ht="15.75" customHeight="1" x14ac:dyDescent="0.25">
      <c r="C95" s="202"/>
      <c r="D95" s="198"/>
      <c r="E95" s="198"/>
      <c r="F95" s="198"/>
      <c r="G95" s="198"/>
      <c r="H95" s="200"/>
      <c r="I95" s="117" t="s">
        <v>381</v>
      </c>
      <c r="J95" s="125">
        <v>2</v>
      </c>
      <c r="K95" s="118" t="s">
        <v>371</v>
      </c>
      <c r="L95" s="119" t="s">
        <v>371</v>
      </c>
      <c r="M95" s="120" t="s">
        <v>371</v>
      </c>
      <c r="N95" s="303"/>
      <c r="O95" s="306"/>
      <c r="P95" s="285"/>
      <c r="Q95" s="356"/>
    </row>
    <row r="96" spans="3:17" ht="15.75" customHeight="1" thickBot="1" x14ac:dyDescent="0.3">
      <c r="C96" s="203"/>
      <c r="D96" s="199"/>
      <c r="E96" s="199"/>
      <c r="F96" s="199"/>
      <c r="G96" s="199"/>
      <c r="H96" s="201"/>
      <c r="I96" s="141" t="s">
        <v>382</v>
      </c>
      <c r="J96" s="127">
        <v>2</v>
      </c>
      <c r="K96" s="122" t="s">
        <v>371</v>
      </c>
      <c r="L96" s="123" t="s">
        <v>371</v>
      </c>
      <c r="M96" s="124" t="s">
        <v>371</v>
      </c>
      <c r="N96" s="304"/>
      <c r="O96" s="307"/>
      <c r="P96" s="286"/>
      <c r="Q96" s="360"/>
    </row>
    <row r="97" spans="3:17" ht="15.75" customHeight="1" x14ac:dyDescent="0.25">
      <c r="C97" s="230">
        <v>24</v>
      </c>
      <c r="D97" s="223" t="s">
        <v>418</v>
      </c>
      <c r="E97" s="223" t="s">
        <v>436</v>
      </c>
      <c r="F97" s="223" t="s">
        <v>395</v>
      </c>
      <c r="G97" s="223" t="s">
        <v>12</v>
      </c>
      <c r="H97" s="226" t="s">
        <v>397</v>
      </c>
      <c r="I97" s="112" t="s">
        <v>379</v>
      </c>
      <c r="J97" s="129">
        <v>2</v>
      </c>
      <c r="K97" s="129">
        <v>1</v>
      </c>
      <c r="L97" s="115" t="s">
        <v>371</v>
      </c>
      <c r="M97" s="116" t="s">
        <v>371</v>
      </c>
      <c r="N97" s="302">
        <v>51</v>
      </c>
      <c r="O97" s="305"/>
      <c r="P97" s="284">
        <f>3+2+2+1</f>
        <v>8</v>
      </c>
      <c r="Q97" s="299"/>
    </row>
    <row r="98" spans="3:17" ht="15.75" customHeight="1" x14ac:dyDescent="0.25">
      <c r="C98" s="231"/>
      <c r="D98" s="224"/>
      <c r="E98" s="224"/>
      <c r="F98" s="224"/>
      <c r="G98" s="224"/>
      <c r="H98" s="227"/>
      <c r="I98" s="117" t="s">
        <v>380</v>
      </c>
      <c r="J98" s="125">
        <v>1</v>
      </c>
      <c r="K98" s="125">
        <v>1</v>
      </c>
      <c r="L98" s="119" t="s">
        <v>371</v>
      </c>
      <c r="M98" s="120" t="s">
        <v>371</v>
      </c>
      <c r="N98" s="303"/>
      <c r="O98" s="306"/>
      <c r="P98" s="285"/>
      <c r="Q98" s="300"/>
    </row>
    <row r="99" spans="3:17" ht="15.75" customHeight="1" x14ac:dyDescent="0.25">
      <c r="C99" s="231"/>
      <c r="D99" s="224"/>
      <c r="E99" s="224"/>
      <c r="F99" s="224"/>
      <c r="G99" s="224"/>
      <c r="H99" s="227"/>
      <c r="I99" s="117" t="s">
        <v>381</v>
      </c>
      <c r="J99" s="125">
        <v>1</v>
      </c>
      <c r="K99" s="118" t="s">
        <v>371</v>
      </c>
      <c r="L99" s="119" t="s">
        <v>371</v>
      </c>
      <c r="M99" s="126">
        <v>1</v>
      </c>
      <c r="N99" s="303"/>
      <c r="O99" s="306"/>
      <c r="P99" s="285"/>
      <c r="Q99" s="300"/>
    </row>
    <row r="100" spans="3:17" ht="15.75" customHeight="1" thickBot="1" x14ac:dyDescent="0.3">
      <c r="C100" s="229"/>
      <c r="D100" s="225"/>
      <c r="E100" s="225"/>
      <c r="F100" s="225"/>
      <c r="G100" s="225"/>
      <c r="H100" s="228"/>
      <c r="I100" s="141" t="s">
        <v>382</v>
      </c>
      <c r="J100" s="127">
        <v>1</v>
      </c>
      <c r="K100" s="122" t="s">
        <v>371</v>
      </c>
      <c r="L100" s="123" t="s">
        <v>371</v>
      </c>
      <c r="M100" s="128">
        <v>1</v>
      </c>
      <c r="N100" s="304"/>
      <c r="O100" s="307"/>
      <c r="P100" s="286"/>
      <c r="Q100" s="301"/>
    </row>
    <row r="101" spans="3:17" x14ac:dyDescent="0.25">
      <c r="C101" s="230">
        <v>25</v>
      </c>
      <c r="D101" s="223" t="s">
        <v>418</v>
      </c>
      <c r="E101" s="223" t="s">
        <v>80</v>
      </c>
      <c r="F101" s="223" t="s">
        <v>400</v>
      </c>
      <c r="G101" s="223" t="s">
        <v>12</v>
      </c>
      <c r="H101" s="226" t="s">
        <v>82</v>
      </c>
      <c r="I101" s="112" t="s">
        <v>379</v>
      </c>
      <c r="J101" s="130" t="s">
        <v>371</v>
      </c>
      <c r="K101" s="130" t="s">
        <v>371</v>
      </c>
      <c r="L101" s="131" t="s">
        <v>371</v>
      </c>
      <c r="M101" s="138" t="s">
        <v>371</v>
      </c>
      <c r="N101" s="302">
        <v>12</v>
      </c>
      <c r="O101" s="305"/>
      <c r="P101" s="284">
        <v>0</v>
      </c>
      <c r="Q101" s="299"/>
    </row>
    <row r="102" spans="3:17" ht="15.75" customHeight="1" x14ac:dyDescent="0.25">
      <c r="C102" s="202"/>
      <c r="D102" s="198"/>
      <c r="E102" s="198"/>
      <c r="F102" s="198"/>
      <c r="G102" s="198"/>
      <c r="H102" s="200"/>
      <c r="I102" s="117" t="s">
        <v>380</v>
      </c>
      <c r="J102" s="118" t="s">
        <v>371</v>
      </c>
      <c r="K102" s="118" t="s">
        <v>371</v>
      </c>
      <c r="L102" s="119" t="s">
        <v>371</v>
      </c>
      <c r="M102" s="120" t="s">
        <v>371</v>
      </c>
      <c r="N102" s="303"/>
      <c r="O102" s="306"/>
      <c r="P102" s="285"/>
      <c r="Q102" s="300"/>
    </row>
    <row r="103" spans="3:17" ht="15.75" customHeight="1" x14ac:dyDescent="0.25">
      <c r="C103" s="202"/>
      <c r="D103" s="198"/>
      <c r="E103" s="198"/>
      <c r="F103" s="198"/>
      <c r="G103" s="198"/>
      <c r="H103" s="200"/>
      <c r="I103" s="117" t="s">
        <v>381</v>
      </c>
      <c r="J103" s="125">
        <v>2</v>
      </c>
      <c r="K103" s="118" t="s">
        <v>371</v>
      </c>
      <c r="L103" s="119" t="s">
        <v>371</v>
      </c>
      <c r="M103" s="120" t="s">
        <v>371</v>
      </c>
      <c r="N103" s="303"/>
      <c r="O103" s="306"/>
      <c r="P103" s="285"/>
      <c r="Q103" s="300"/>
    </row>
    <row r="104" spans="3:17" ht="15.75" customHeight="1" thickBot="1" x14ac:dyDescent="0.3">
      <c r="C104" s="203"/>
      <c r="D104" s="199"/>
      <c r="E104" s="199"/>
      <c r="F104" s="199"/>
      <c r="G104" s="199"/>
      <c r="H104" s="201"/>
      <c r="I104" s="141" t="s">
        <v>382</v>
      </c>
      <c r="J104" s="127">
        <v>2</v>
      </c>
      <c r="K104" s="122" t="s">
        <v>371</v>
      </c>
      <c r="L104" s="123" t="s">
        <v>371</v>
      </c>
      <c r="M104" s="124" t="s">
        <v>371</v>
      </c>
      <c r="N104" s="304"/>
      <c r="O104" s="307"/>
      <c r="P104" s="286"/>
      <c r="Q104" s="301"/>
    </row>
    <row r="105" spans="3:17" ht="15.75" customHeight="1" x14ac:dyDescent="0.25">
      <c r="C105" s="230">
        <v>26</v>
      </c>
      <c r="D105" s="224" t="s">
        <v>418</v>
      </c>
      <c r="E105" s="224" t="s">
        <v>80</v>
      </c>
      <c r="F105" s="224" t="s">
        <v>398</v>
      </c>
      <c r="G105" s="224" t="s">
        <v>434</v>
      </c>
      <c r="H105" s="227" t="s">
        <v>401</v>
      </c>
      <c r="I105" s="112" t="s">
        <v>379</v>
      </c>
      <c r="J105" s="114" t="s">
        <v>371</v>
      </c>
      <c r="K105" s="114" t="s">
        <v>371</v>
      </c>
      <c r="L105" s="115" t="s">
        <v>371</v>
      </c>
      <c r="M105" s="144">
        <v>1</v>
      </c>
      <c r="N105" s="302">
        <v>67</v>
      </c>
      <c r="O105" s="357"/>
      <c r="P105" s="285">
        <f>1+3+2+4</f>
        <v>10</v>
      </c>
      <c r="Q105" s="323"/>
    </row>
    <row r="106" spans="3:17" ht="15.75" customHeight="1" x14ac:dyDescent="0.25">
      <c r="C106" s="231"/>
      <c r="D106" s="224"/>
      <c r="E106" s="224"/>
      <c r="F106" s="224"/>
      <c r="G106" s="224"/>
      <c r="H106" s="227"/>
      <c r="I106" s="117" t="s">
        <v>380</v>
      </c>
      <c r="J106" s="125">
        <v>2</v>
      </c>
      <c r="K106" s="118" t="s">
        <v>371</v>
      </c>
      <c r="L106" s="119" t="s">
        <v>371</v>
      </c>
      <c r="M106" s="120" t="s">
        <v>371</v>
      </c>
      <c r="N106" s="303"/>
      <c r="O106" s="358"/>
      <c r="P106" s="285"/>
      <c r="Q106" s="324"/>
    </row>
    <row r="107" spans="3:17" ht="15.75" customHeight="1" x14ac:dyDescent="0.25">
      <c r="C107" s="231"/>
      <c r="D107" s="224"/>
      <c r="E107" s="224"/>
      <c r="F107" s="224"/>
      <c r="G107" s="224"/>
      <c r="H107" s="227"/>
      <c r="I107" s="117" t="s">
        <v>381</v>
      </c>
      <c r="J107" s="125">
        <v>3</v>
      </c>
      <c r="K107" s="118" t="s">
        <v>371</v>
      </c>
      <c r="L107" s="119" t="s">
        <v>371</v>
      </c>
      <c r="M107" s="120" t="s">
        <v>371</v>
      </c>
      <c r="N107" s="303"/>
      <c r="O107" s="358"/>
      <c r="P107" s="285"/>
      <c r="Q107" s="324"/>
    </row>
    <row r="108" spans="3:17" ht="15.75" customHeight="1" thickBot="1" x14ac:dyDescent="0.3">
      <c r="C108" s="229"/>
      <c r="D108" s="225"/>
      <c r="E108" s="225"/>
      <c r="F108" s="225"/>
      <c r="G108" s="225"/>
      <c r="H108" s="228"/>
      <c r="I108" s="141" t="s">
        <v>382</v>
      </c>
      <c r="J108" s="127">
        <v>4</v>
      </c>
      <c r="K108" s="122" t="s">
        <v>371</v>
      </c>
      <c r="L108" s="123" t="s">
        <v>371</v>
      </c>
      <c r="M108" s="124" t="s">
        <v>371</v>
      </c>
      <c r="N108" s="304"/>
      <c r="O108" s="359"/>
      <c r="P108" s="286"/>
      <c r="Q108" s="325"/>
    </row>
    <row r="109" spans="3:17" ht="30" x14ac:dyDescent="0.25">
      <c r="C109" s="230">
        <v>27</v>
      </c>
      <c r="D109" s="224" t="s">
        <v>418</v>
      </c>
      <c r="E109" s="224" t="s">
        <v>80</v>
      </c>
      <c r="F109" s="224" t="s">
        <v>458</v>
      </c>
      <c r="G109" s="224" t="s">
        <v>434</v>
      </c>
      <c r="H109" s="227" t="s">
        <v>456</v>
      </c>
      <c r="I109" s="156" t="s">
        <v>379</v>
      </c>
      <c r="J109" s="114">
        <v>2</v>
      </c>
      <c r="K109" s="114" t="s">
        <v>371</v>
      </c>
      <c r="L109" s="115" t="s">
        <v>371</v>
      </c>
      <c r="M109" s="116" t="s">
        <v>371</v>
      </c>
      <c r="N109" s="303">
        <v>9</v>
      </c>
      <c r="O109" s="306"/>
      <c r="P109" s="285">
        <v>2</v>
      </c>
      <c r="Q109" s="356" t="s">
        <v>459</v>
      </c>
    </row>
    <row r="110" spans="3:17" ht="15.75" customHeight="1" x14ac:dyDescent="0.25">
      <c r="C110" s="202"/>
      <c r="D110" s="198"/>
      <c r="E110" s="198"/>
      <c r="F110" s="198"/>
      <c r="G110" s="198"/>
      <c r="H110" s="200"/>
      <c r="I110" s="117" t="s">
        <v>380</v>
      </c>
      <c r="J110" s="118" t="s">
        <v>371</v>
      </c>
      <c r="K110" s="118" t="s">
        <v>371</v>
      </c>
      <c r="L110" s="119" t="s">
        <v>371</v>
      </c>
      <c r="M110" s="120" t="s">
        <v>371</v>
      </c>
      <c r="N110" s="303"/>
      <c r="O110" s="306"/>
      <c r="P110" s="285"/>
      <c r="Q110" s="330"/>
    </row>
    <row r="111" spans="3:17" ht="15.75" customHeight="1" x14ac:dyDescent="0.25">
      <c r="C111" s="202"/>
      <c r="D111" s="198"/>
      <c r="E111" s="198"/>
      <c r="F111" s="198"/>
      <c r="G111" s="198"/>
      <c r="H111" s="200"/>
      <c r="I111" s="117" t="s">
        <v>381</v>
      </c>
      <c r="J111" s="118" t="s">
        <v>371</v>
      </c>
      <c r="K111" s="118" t="s">
        <v>371</v>
      </c>
      <c r="L111" s="119" t="s">
        <v>371</v>
      </c>
      <c r="M111" s="120" t="s">
        <v>371</v>
      </c>
      <c r="N111" s="303"/>
      <c r="O111" s="306"/>
      <c r="P111" s="285"/>
      <c r="Q111" s="330"/>
    </row>
    <row r="112" spans="3:17" ht="15.75" customHeight="1" thickBot="1" x14ac:dyDescent="0.3">
      <c r="C112" s="203"/>
      <c r="D112" s="199"/>
      <c r="E112" s="199"/>
      <c r="F112" s="199"/>
      <c r="G112" s="199"/>
      <c r="H112" s="201"/>
      <c r="I112" s="141" t="s">
        <v>382</v>
      </c>
      <c r="J112" s="127" t="s">
        <v>371</v>
      </c>
      <c r="K112" s="122" t="s">
        <v>371</v>
      </c>
      <c r="L112" s="123" t="s">
        <v>371</v>
      </c>
      <c r="M112" s="124" t="s">
        <v>371</v>
      </c>
      <c r="N112" s="304"/>
      <c r="O112" s="307"/>
      <c r="P112" s="286"/>
      <c r="Q112" s="331"/>
    </row>
    <row r="113" spans="3:17" x14ac:dyDescent="0.25">
      <c r="C113" s="230">
        <v>28</v>
      </c>
      <c r="D113" s="223" t="s">
        <v>418</v>
      </c>
      <c r="E113" s="223" t="s">
        <v>80</v>
      </c>
      <c r="F113" s="223" t="s">
        <v>399</v>
      </c>
      <c r="G113" s="223" t="s">
        <v>10</v>
      </c>
      <c r="H113" s="226" t="s">
        <v>402</v>
      </c>
      <c r="I113" s="112" t="s">
        <v>379</v>
      </c>
      <c r="J113" s="130" t="s">
        <v>371</v>
      </c>
      <c r="K113" s="130" t="s">
        <v>371</v>
      </c>
      <c r="L113" s="131" t="s">
        <v>371</v>
      </c>
      <c r="M113" s="138" t="s">
        <v>371</v>
      </c>
      <c r="N113" s="302">
        <v>6</v>
      </c>
      <c r="O113" s="305"/>
      <c r="P113" s="284">
        <f>2</f>
        <v>2</v>
      </c>
      <c r="Q113" s="329" t="s">
        <v>445</v>
      </c>
    </row>
    <row r="114" spans="3:17" ht="15.75" customHeight="1" x14ac:dyDescent="0.25">
      <c r="C114" s="202"/>
      <c r="D114" s="198"/>
      <c r="E114" s="198"/>
      <c r="F114" s="198"/>
      <c r="G114" s="198"/>
      <c r="H114" s="200"/>
      <c r="I114" s="117" t="s">
        <v>380</v>
      </c>
      <c r="J114" s="118" t="s">
        <v>371</v>
      </c>
      <c r="K114" s="118" t="s">
        <v>371</v>
      </c>
      <c r="L114" s="119" t="s">
        <v>371</v>
      </c>
      <c r="M114" s="120" t="s">
        <v>371</v>
      </c>
      <c r="N114" s="303"/>
      <c r="O114" s="306"/>
      <c r="P114" s="285"/>
      <c r="Q114" s="330"/>
    </row>
    <row r="115" spans="3:17" ht="15.75" customHeight="1" x14ac:dyDescent="0.25">
      <c r="C115" s="202"/>
      <c r="D115" s="198"/>
      <c r="E115" s="198"/>
      <c r="F115" s="198"/>
      <c r="G115" s="198"/>
      <c r="H115" s="200"/>
      <c r="I115" s="117" t="s">
        <v>381</v>
      </c>
      <c r="J115" s="118" t="s">
        <v>371</v>
      </c>
      <c r="K115" s="118" t="s">
        <v>371</v>
      </c>
      <c r="L115" s="119" t="s">
        <v>371</v>
      </c>
      <c r="M115" s="120" t="s">
        <v>371</v>
      </c>
      <c r="N115" s="303"/>
      <c r="O115" s="306"/>
      <c r="P115" s="285"/>
      <c r="Q115" s="330"/>
    </row>
    <row r="116" spans="3:17" ht="15.75" customHeight="1" thickBot="1" x14ac:dyDescent="0.3">
      <c r="C116" s="203"/>
      <c r="D116" s="199"/>
      <c r="E116" s="199"/>
      <c r="F116" s="199"/>
      <c r="G116" s="199"/>
      <c r="H116" s="201"/>
      <c r="I116" s="141" t="s">
        <v>382</v>
      </c>
      <c r="J116" s="127">
        <v>2</v>
      </c>
      <c r="K116" s="122" t="s">
        <v>371</v>
      </c>
      <c r="L116" s="123" t="s">
        <v>371</v>
      </c>
      <c r="M116" s="124" t="s">
        <v>371</v>
      </c>
      <c r="N116" s="304"/>
      <c r="O116" s="307"/>
      <c r="P116" s="286"/>
      <c r="Q116" s="331"/>
    </row>
    <row r="117" spans="3:17" ht="15.75" customHeight="1" x14ac:dyDescent="0.25">
      <c r="C117" s="230">
        <v>29</v>
      </c>
      <c r="D117" s="223" t="s">
        <v>418</v>
      </c>
      <c r="E117" s="223" t="s">
        <v>83</v>
      </c>
      <c r="F117" s="223" t="s">
        <v>84</v>
      </c>
      <c r="G117" s="223" t="s">
        <v>10</v>
      </c>
      <c r="H117" s="226" t="s">
        <v>85</v>
      </c>
      <c r="I117" s="112" t="s">
        <v>379</v>
      </c>
      <c r="J117" s="113">
        <v>2</v>
      </c>
      <c r="K117" s="114" t="s">
        <v>371</v>
      </c>
      <c r="L117" s="115" t="s">
        <v>371</v>
      </c>
      <c r="M117" s="116" t="s">
        <v>371</v>
      </c>
      <c r="N117" s="302">
        <v>51</v>
      </c>
      <c r="O117" s="305"/>
      <c r="P117" s="284">
        <f>2+2+3+3</f>
        <v>10</v>
      </c>
      <c r="Q117" s="353"/>
    </row>
    <row r="118" spans="3:17" ht="15.75" customHeight="1" x14ac:dyDescent="0.25">
      <c r="C118" s="231"/>
      <c r="D118" s="224"/>
      <c r="E118" s="224"/>
      <c r="F118" s="224"/>
      <c r="G118" s="224"/>
      <c r="H118" s="227"/>
      <c r="I118" s="117" t="s">
        <v>380</v>
      </c>
      <c r="J118" s="125">
        <v>2</v>
      </c>
      <c r="K118" s="118" t="s">
        <v>371</v>
      </c>
      <c r="L118" s="119" t="s">
        <v>371</v>
      </c>
      <c r="M118" s="120" t="s">
        <v>371</v>
      </c>
      <c r="N118" s="303"/>
      <c r="O118" s="306"/>
      <c r="P118" s="285"/>
      <c r="Q118" s="354"/>
    </row>
    <row r="119" spans="3:17" ht="15.75" customHeight="1" x14ac:dyDescent="0.25">
      <c r="C119" s="231"/>
      <c r="D119" s="224"/>
      <c r="E119" s="224"/>
      <c r="F119" s="224"/>
      <c r="G119" s="224"/>
      <c r="H119" s="227"/>
      <c r="I119" s="117" t="s">
        <v>381</v>
      </c>
      <c r="J119" s="125">
        <v>3</v>
      </c>
      <c r="K119" s="118" t="s">
        <v>371</v>
      </c>
      <c r="L119" s="119" t="s">
        <v>371</v>
      </c>
      <c r="M119" s="120" t="s">
        <v>371</v>
      </c>
      <c r="N119" s="303"/>
      <c r="O119" s="306"/>
      <c r="P119" s="285"/>
      <c r="Q119" s="354"/>
    </row>
    <row r="120" spans="3:17" ht="15.75" customHeight="1" thickBot="1" x14ac:dyDescent="0.3">
      <c r="C120" s="229"/>
      <c r="D120" s="225"/>
      <c r="E120" s="225"/>
      <c r="F120" s="225"/>
      <c r="G120" s="225"/>
      <c r="H120" s="228"/>
      <c r="I120" s="141" t="s">
        <v>382</v>
      </c>
      <c r="J120" s="127">
        <v>3</v>
      </c>
      <c r="K120" s="122" t="s">
        <v>371</v>
      </c>
      <c r="L120" s="123" t="s">
        <v>371</v>
      </c>
      <c r="M120" s="124" t="s">
        <v>371</v>
      </c>
      <c r="N120" s="304"/>
      <c r="O120" s="307"/>
      <c r="P120" s="286"/>
      <c r="Q120" s="355"/>
    </row>
    <row r="121" spans="3:17" ht="16.5" customHeight="1" x14ac:dyDescent="0.25">
      <c r="C121" s="230">
        <v>30</v>
      </c>
      <c r="D121" s="223" t="s">
        <v>419</v>
      </c>
      <c r="E121" s="223" t="s">
        <v>0</v>
      </c>
      <c r="F121" s="223" t="s">
        <v>220</v>
      </c>
      <c r="G121" s="223" t="s">
        <v>206</v>
      </c>
      <c r="H121" s="226" t="s">
        <v>221</v>
      </c>
      <c r="I121" s="112" t="s">
        <v>379</v>
      </c>
      <c r="J121" s="113">
        <v>2</v>
      </c>
      <c r="K121" s="114" t="s">
        <v>371</v>
      </c>
      <c r="L121" s="115" t="s">
        <v>371</v>
      </c>
      <c r="M121" s="116" t="s">
        <v>371</v>
      </c>
      <c r="N121" s="302">
        <v>21</v>
      </c>
      <c r="O121" s="305"/>
      <c r="P121" s="284">
        <v>0</v>
      </c>
      <c r="Q121" s="299"/>
    </row>
    <row r="122" spans="3:17" ht="15.75" customHeight="1" x14ac:dyDescent="0.25">
      <c r="C122" s="231"/>
      <c r="D122" s="224"/>
      <c r="E122" s="224"/>
      <c r="F122" s="224"/>
      <c r="G122" s="224"/>
      <c r="H122" s="227"/>
      <c r="I122" s="117" t="s">
        <v>380</v>
      </c>
      <c r="J122" s="125">
        <v>2</v>
      </c>
      <c r="K122" s="118" t="s">
        <v>371</v>
      </c>
      <c r="L122" s="119" t="s">
        <v>371</v>
      </c>
      <c r="M122" s="120" t="s">
        <v>371</v>
      </c>
      <c r="N122" s="303"/>
      <c r="O122" s="306"/>
      <c r="P122" s="285"/>
      <c r="Q122" s="300"/>
    </row>
    <row r="123" spans="3:17" ht="15" customHeight="1" x14ac:dyDescent="0.25">
      <c r="C123" s="231"/>
      <c r="D123" s="224"/>
      <c r="E123" s="224"/>
      <c r="F123" s="224"/>
      <c r="G123" s="224"/>
      <c r="H123" s="227"/>
      <c r="I123" s="117" t="s">
        <v>381</v>
      </c>
      <c r="J123" s="118" t="s">
        <v>371</v>
      </c>
      <c r="K123" s="118" t="s">
        <v>371</v>
      </c>
      <c r="L123" s="119" t="s">
        <v>371</v>
      </c>
      <c r="M123" s="120" t="s">
        <v>371</v>
      </c>
      <c r="N123" s="303"/>
      <c r="O123" s="306"/>
      <c r="P123" s="285"/>
      <c r="Q123" s="300"/>
    </row>
    <row r="124" spans="3:17" ht="15.75" customHeight="1" thickBot="1" x14ac:dyDescent="0.3">
      <c r="C124" s="229"/>
      <c r="D124" s="225"/>
      <c r="E124" s="225"/>
      <c r="F124" s="225"/>
      <c r="G124" s="225"/>
      <c r="H124" s="228"/>
      <c r="I124" s="141" t="s">
        <v>382</v>
      </c>
      <c r="J124" s="127">
        <v>3</v>
      </c>
      <c r="K124" s="122" t="s">
        <v>371</v>
      </c>
      <c r="L124" s="123" t="s">
        <v>371</v>
      </c>
      <c r="M124" s="124" t="s">
        <v>371</v>
      </c>
      <c r="N124" s="304"/>
      <c r="O124" s="307"/>
      <c r="P124" s="286"/>
      <c r="Q124" s="301"/>
    </row>
    <row r="125" spans="3:17" ht="15" customHeight="1" x14ac:dyDescent="0.25">
      <c r="C125" s="230">
        <v>31</v>
      </c>
      <c r="D125" s="223" t="s">
        <v>419</v>
      </c>
      <c r="E125" s="223" t="s">
        <v>0</v>
      </c>
      <c r="F125" s="223" t="s">
        <v>222</v>
      </c>
      <c r="G125" s="223" t="s">
        <v>206</v>
      </c>
      <c r="H125" s="226" t="s">
        <v>223</v>
      </c>
      <c r="I125" s="112" t="s">
        <v>379</v>
      </c>
      <c r="J125" s="129">
        <v>2</v>
      </c>
      <c r="K125" s="130" t="s">
        <v>371</v>
      </c>
      <c r="L125" s="131" t="s">
        <v>371</v>
      </c>
      <c r="M125" s="138" t="s">
        <v>371</v>
      </c>
      <c r="N125" s="302">
        <v>18</v>
      </c>
      <c r="O125" s="305"/>
      <c r="P125" s="284">
        <v>0</v>
      </c>
      <c r="Q125" s="287"/>
    </row>
    <row r="126" spans="3:17" ht="15.75" customHeight="1" x14ac:dyDescent="0.25">
      <c r="C126" s="231"/>
      <c r="D126" s="224"/>
      <c r="E126" s="224"/>
      <c r="F126" s="224"/>
      <c r="G126" s="224"/>
      <c r="H126" s="227"/>
      <c r="I126" s="117" t="s">
        <v>380</v>
      </c>
      <c r="J126" s="125">
        <v>2</v>
      </c>
      <c r="K126" s="118" t="s">
        <v>371</v>
      </c>
      <c r="L126" s="119" t="s">
        <v>371</v>
      </c>
      <c r="M126" s="120" t="s">
        <v>371</v>
      </c>
      <c r="N126" s="303"/>
      <c r="O126" s="306"/>
      <c r="P126" s="285"/>
      <c r="Q126" s="288"/>
    </row>
    <row r="127" spans="3:17" ht="15.75" customHeight="1" x14ac:dyDescent="0.25">
      <c r="C127" s="231"/>
      <c r="D127" s="224"/>
      <c r="E127" s="224"/>
      <c r="F127" s="224"/>
      <c r="G127" s="224"/>
      <c r="H127" s="227"/>
      <c r="I127" s="117" t="s">
        <v>381</v>
      </c>
      <c r="J127" s="125">
        <v>2</v>
      </c>
      <c r="K127" s="118" t="s">
        <v>371</v>
      </c>
      <c r="L127" s="119" t="s">
        <v>371</v>
      </c>
      <c r="M127" s="120" t="s">
        <v>371</v>
      </c>
      <c r="N127" s="303"/>
      <c r="O127" s="306"/>
      <c r="P127" s="285"/>
      <c r="Q127" s="288"/>
    </row>
    <row r="128" spans="3:17" ht="15.75" customHeight="1" thickBot="1" x14ac:dyDescent="0.3">
      <c r="C128" s="229"/>
      <c r="D128" s="225"/>
      <c r="E128" s="225"/>
      <c r="F128" s="225"/>
      <c r="G128" s="225"/>
      <c r="H128" s="228"/>
      <c r="I128" s="141" t="s">
        <v>382</v>
      </c>
      <c r="J128" s="122" t="s">
        <v>371</v>
      </c>
      <c r="K128" s="122" t="s">
        <v>371</v>
      </c>
      <c r="L128" s="123" t="s">
        <v>371</v>
      </c>
      <c r="M128" s="124" t="s">
        <v>371</v>
      </c>
      <c r="N128" s="304"/>
      <c r="O128" s="307"/>
      <c r="P128" s="286"/>
      <c r="Q128" s="289"/>
    </row>
    <row r="129" spans="3:17" ht="15" customHeight="1" x14ac:dyDescent="0.25">
      <c r="C129" s="230">
        <v>32</v>
      </c>
      <c r="D129" s="223" t="s">
        <v>419</v>
      </c>
      <c r="E129" s="223" t="s">
        <v>0</v>
      </c>
      <c r="F129" s="223" t="s">
        <v>172</v>
      </c>
      <c r="G129" s="223" t="s">
        <v>12</v>
      </c>
      <c r="H129" s="226" t="s">
        <v>403</v>
      </c>
      <c r="I129" s="112" t="s">
        <v>379</v>
      </c>
      <c r="J129" s="129">
        <v>2</v>
      </c>
      <c r="K129" s="130" t="s">
        <v>371</v>
      </c>
      <c r="L129" s="115" t="s">
        <v>371</v>
      </c>
      <c r="M129" s="116">
        <v>1</v>
      </c>
      <c r="N129" s="302">
        <v>58</v>
      </c>
      <c r="O129" s="305"/>
      <c r="P129" s="284">
        <f>3+2+2+3</f>
        <v>10</v>
      </c>
      <c r="Q129" s="287"/>
    </row>
    <row r="130" spans="3:17" ht="15.75" customHeight="1" x14ac:dyDescent="0.25">
      <c r="C130" s="231"/>
      <c r="D130" s="224"/>
      <c r="E130" s="224"/>
      <c r="F130" s="224"/>
      <c r="G130" s="224"/>
      <c r="H130" s="227"/>
      <c r="I130" s="117" t="s">
        <v>380</v>
      </c>
      <c r="J130" s="125">
        <v>3</v>
      </c>
      <c r="K130" s="118" t="s">
        <v>371</v>
      </c>
      <c r="L130" s="119" t="s">
        <v>371</v>
      </c>
      <c r="M130" s="120" t="s">
        <v>371</v>
      </c>
      <c r="N130" s="303"/>
      <c r="O130" s="306"/>
      <c r="P130" s="285"/>
      <c r="Q130" s="288"/>
    </row>
    <row r="131" spans="3:17" ht="15.75" customHeight="1" x14ac:dyDescent="0.25">
      <c r="C131" s="231"/>
      <c r="D131" s="224"/>
      <c r="E131" s="224"/>
      <c r="F131" s="224"/>
      <c r="G131" s="224"/>
      <c r="H131" s="227"/>
      <c r="I131" s="117" t="s">
        <v>381</v>
      </c>
      <c r="J131" s="125">
        <v>2</v>
      </c>
      <c r="K131" s="118" t="s">
        <v>371</v>
      </c>
      <c r="L131" s="119" t="s">
        <v>371</v>
      </c>
      <c r="M131" s="120" t="s">
        <v>371</v>
      </c>
      <c r="N131" s="303"/>
      <c r="O131" s="306"/>
      <c r="P131" s="285"/>
      <c r="Q131" s="288"/>
    </row>
    <row r="132" spans="3:17" ht="15.75" customHeight="1" thickBot="1" x14ac:dyDescent="0.3">
      <c r="C132" s="229"/>
      <c r="D132" s="225"/>
      <c r="E132" s="225"/>
      <c r="F132" s="225"/>
      <c r="G132" s="225"/>
      <c r="H132" s="228"/>
      <c r="I132" s="141" t="s">
        <v>382</v>
      </c>
      <c r="J132" s="127">
        <v>2</v>
      </c>
      <c r="K132" s="122" t="s">
        <v>371</v>
      </c>
      <c r="L132" s="123" t="s">
        <v>371</v>
      </c>
      <c r="M132" s="124" t="s">
        <v>371</v>
      </c>
      <c r="N132" s="304"/>
      <c r="O132" s="307"/>
      <c r="P132" s="286"/>
      <c r="Q132" s="289"/>
    </row>
    <row r="133" spans="3:17" ht="15" customHeight="1" x14ac:dyDescent="0.25">
      <c r="C133" s="230">
        <v>33</v>
      </c>
      <c r="D133" s="223" t="s">
        <v>419</v>
      </c>
      <c r="E133" s="223" t="s">
        <v>0</v>
      </c>
      <c r="F133" s="223" t="s">
        <v>224</v>
      </c>
      <c r="G133" s="223" t="s">
        <v>206</v>
      </c>
      <c r="H133" s="226" t="s">
        <v>225</v>
      </c>
      <c r="I133" s="112" t="s">
        <v>379</v>
      </c>
      <c r="J133" s="129">
        <v>1</v>
      </c>
      <c r="K133" s="129">
        <v>1</v>
      </c>
      <c r="L133" s="131" t="s">
        <v>371</v>
      </c>
      <c r="M133" s="138" t="s">
        <v>371</v>
      </c>
      <c r="N133" s="302">
        <v>46</v>
      </c>
      <c r="O133" s="305"/>
      <c r="P133" s="284">
        <f>2+3</f>
        <v>5</v>
      </c>
      <c r="Q133" s="287"/>
    </row>
    <row r="134" spans="3:17" ht="15.75" customHeight="1" x14ac:dyDescent="0.25">
      <c r="C134" s="202"/>
      <c r="D134" s="198"/>
      <c r="E134" s="198"/>
      <c r="F134" s="198"/>
      <c r="G134" s="198"/>
      <c r="H134" s="200"/>
      <c r="I134" s="117" t="s">
        <v>380</v>
      </c>
      <c r="J134" s="125">
        <v>1</v>
      </c>
      <c r="K134" s="125">
        <v>1</v>
      </c>
      <c r="L134" s="119" t="s">
        <v>371</v>
      </c>
      <c r="M134" s="120" t="s">
        <v>371</v>
      </c>
      <c r="N134" s="303"/>
      <c r="O134" s="306"/>
      <c r="P134" s="285"/>
      <c r="Q134" s="288"/>
    </row>
    <row r="135" spans="3:17" ht="15.75" customHeight="1" x14ac:dyDescent="0.25">
      <c r="C135" s="202"/>
      <c r="D135" s="198"/>
      <c r="E135" s="198"/>
      <c r="F135" s="198"/>
      <c r="G135" s="198"/>
      <c r="H135" s="200"/>
      <c r="I135" s="117" t="s">
        <v>381</v>
      </c>
      <c r="J135" s="125">
        <v>3</v>
      </c>
      <c r="K135" s="118" t="s">
        <v>371</v>
      </c>
      <c r="L135" s="119" t="s">
        <v>371</v>
      </c>
      <c r="M135" s="120" t="s">
        <v>371</v>
      </c>
      <c r="N135" s="303"/>
      <c r="O135" s="306"/>
      <c r="P135" s="285"/>
      <c r="Q135" s="288"/>
    </row>
    <row r="136" spans="3:17" ht="15.75" customHeight="1" thickBot="1" x14ac:dyDescent="0.3">
      <c r="C136" s="203"/>
      <c r="D136" s="199"/>
      <c r="E136" s="199"/>
      <c r="F136" s="199"/>
      <c r="G136" s="199"/>
      <c r="H136" s="201"/>
      <c r="I136" s="141" t="s">
        <v>382</v>
      </c>
      <c r="J136" s="127">
        <v>3</v>
      </c>
      <c r="K136" s="122" t="s">
        <v>371</v>
      </c>
      <c r="L136" s="123" t="s">
        <v>371</v>
      </c>
      <c r="M136" s="124" t="s">
        <v>371</v>
      </c>
      <c r="N136" s="304"/>
      <c r="O136" s="307"/>
      <c r="P136" s="286"/>
      <c r="Q136" s="289"/>
    </row>
    <row r="137" spans="3:17" ht="15.75" customHeight="1" x14ac:dyDescent="0.25">
      <c r="C137" s="230">
        <v>34</v>
      </c>
      <c r="D137" s="223" t="s">
        <v>420</v>
      </c>
      <c r="E137" s="223" t="s">
        <v>226</v>
      </c>
      <c r="F137" s="223" t="s">
        <v>227</v>
      </c>
      <c r="G137" s="223" t="s">
        <v>206</v>
      </c>
      <c r="H137" s="226" t="s">
        <v>228</v>
      </c>
      <c r="I137" s="112" t="s">
        <v>379</v>
      </c>
      <c r="J137" s="113">
        <v>2</v>
      </c>
      <c r="K137" s="114" t="s">
        <v>371</v>
      </c>
      <c r="L137" s="142">
        <v>1</v>
      </c>
      <c r="M137" s="116" t="s">
        <v>371</v>
      </c>
      <c r="N137" s="302">
        <v>56</v>
      </c>
      <c r="O137" s="305"/>
      <c r="P137" s="284">
        <f>3+3+2+2</f>
        <v>10</v>
      </c>
      <c r="Q137" s="287"/>
    </row>
    <row r="138" spans="3:17" ht="15.75" customHeight="1" x14ac:dyDescent="0.25">
      <c r="C138" s="231"/>
      <c r="D138" s="224"/>
      <c r="E138" s="224"/>
      <c r="F138" s="224"/>
      <c r="G138" s="224"/>
      <c r="H138" s="227"/>
      <c r="I138" s="117" t="s">
        <v>380</v>
      </c>
      <c r="J138" s="125">
        <v>2</v>
      </c>
      <c r="K138" s="118" t="s">
        <v>371</v>
      </c>
      <c r="L138" s="139">
        <v>1</v>
      </c>
      <c r="M138" s="120" t="s">
        <v>371</v>
      </c>
      <c r="N138" s="303"/>
      <c r="O138" s="306"/>
      <c r="P138" s="285"/>
      <c r="Q138" s="288"/>
    </row>
    <row r="139" spans="3:17" ht="15.75" customHeight="1" x14ac:dyDescent="0.25">
      <c r="C139" s="231"/>
      <c r="D139" s="224"/>
      <c r="E139" s="224"/>
      <c r="F139" s="224"/>
      <c r="G139" s="224"/>
      <c r="H139" s="227"/>
      <c r="I139" s="117" t="s">
        <v>381</v>
      </c>
      <c r="J139" s="125">
        <v>2</v>
      </c>
      <c r="K139" s="118" t="s">
        <v>371</v>
      </c>
      <c r="L139" s="119" t="s">
        <v>371</v>
      </c>
      <c r="M139" s="120" t="s">
        <v>371</v>
      </c>
      <c r="N139" s="303"/>
      <c r="O139" s="306"/>
      <c r="P139" s="285"/>
      <c r="Q139" s="288"/>
    </row>
    <row r="140" spans="3:17" ht="15.75" customHeight="1" thickBot="1" x14ac:dyDescent="0.3">
      <c r="C140" s="229"/>
      <c r="D140" s="225"/>
      <c r="E140" s="225"/>
      <c r="F140" s="225"/>
      <c r="G140" s="225"/>
      <c r="H140" s="228"/>
      <c r="I140" s="141" t="s">
        <v>382</v>
      </c>
      <c r="J140" s="127">
        <v>2</v>
      </c>
      <c r="K140" s="122" t="s">
        <v>371</v>
      </c>
      <c r="L140" s="123" t="s">
        <v>371</v>
      </c>
      <c r="M140" s="124" t="s">
        <v>371</v>
      </c>
      <c r="N140" s="304"/>
      <c r="O140" s="307"/>
      <c r="P140" s="286"/>
      <c r="Q140" s="289"/>
    </row>
    <row r="141" spans="3:17" ht="15.75" customHeight="1" x14ac:dyDescent="0.25">
      <c r="C141" s="230">
        <v>35</v>
      </c>
      <c r="D141" s="223" t="s">
        <v>420</v>
      </c>
      <c r="E141" s="223" t="s">
        <v>226</v>
      </c>
      <c r="F141" s="223" t="s">
        <v>229</v>
      </c>
      <c r="G141" s="223" t="s">
        <v>206</v>
      </c>
      <c r="H141" s="226" t="s">
        <v>230</v>
      </c>
      <c r="I141" s="112" t="s">
        <v>379</v>
      </c>
      <c r="J141" s="129">
        <v>4</v>
      </c>
      <c r="K141" s="130" t="s">
        <v>371</v>
      </c>
      <c r="L141" s="131" t="s">
        <v>371</v>
      </c>
      <c r="M141" s="138" t="s">
        <v>371</v>
      </c>
      <c r="N141" s="302">
        <v>60</v>
      </c>
      <c r="O141" s="305"/>
      <c r="P141" s="284">
        <f>4+4+4+4</f>
        <v>16</v>
      </c>
      <c r="Q141" s="287"/>
    </row>
    <row r="142" spans="3:17" ht="15.75" customHeight="1" x14ac:dyDescent="0.25">
      <c r="C142" s="231"/>
      <c r="D142" s="224"/>
      <c r="E142" s="224"/>
      <c r="F142" s="224"/>
      <c r="G142" s="224"/>
      <c r="H142" s="227"/>
      <c r="I142" s="117" t="s">
        <v>380</v>
      </c>
      <c r="J142" s="125">
        <v>4</v>
      </c>
      <c r="K142" s="118" t="s">
        <v>371</v>
      </c>
      <c r="L142" s="119" t="s">
        <v>371</v>
      </c>
      <c r="M142" s="120" t="s">
        <v>371</v>
      </c>
      <c r="N142" s="303"/>
      <c r="O142" s="306"/>
      <c r="P142" s="285"/>
      <c r="Q142" s="288"/>
    </row>
    <row r="143" spans="3:17" ht="15.75" customHeight="1" x14ac:dyDescent="0.25">
      <c r="C143" s="231"/>
      <c r="D143" s="224"/>
      <c r="E143" s="224"/>
      <c r="F143" s="224"/>
      <c r="G143" s="224"/>
      <c r="H143" s="227"/>
      <c r="I143" s="117" t="s">
        <v>381</v>
      </c>
      <c r="J143" s="125">
        <v>4</v>
      </c>
      <c r="K143" s="118" t="s">
        <v>371</v>
      </c>
      <c r="L143" s="119" t="s">
        <v>371</v>
      </c>
      <c r="M143" s="120" t="s">
        <v>371</v>
      </c>
      <c r="N143" s="303"/>
      <c r="O143" s="306"/>
      <c r="P143" s="285"/>
      <c r="Q143" s="288"/>
    </row>
    <row r="144" spans="3:17" ht="15.75" customHeight="1" thickBot="1" x14ac:dyDescent="0.3">
      <c r="C144" s="229"/>
      <c r="D144" s="225"/>
      <c r="E144" s="225"/>
      <c r="F144" s="225"/>
      <c r="G144" s="225"/>
      <c r="H144" s="228"/>
      <c r="I144" s="141" t="s">
        <v>382</v>
      </c>
      <c r="J144" s="127">
        <v>4</v>
      </c>
      <c r="K144" s="122" t="s">
        <v>371</v>
      </c>
      <c r="L144" s="123" t="s">
        <v>371</v>
      </c>
      <c r="M144" s="124" t="s">
        <v>371</v>
      </c>
      <c r="N144" s="304"/>
      <c r="O144" s="307"/>
      <c r="P144" s="286"/>
      <c r="Q144" s="289"/>
    </row>
    <row r="145" spans="3:17" ht="15.75" customHeight="1" x14ac:dyDescent="0.25">
      <c r="C145" s="230">
        <v>36</v>
      </c>
      <c r="D145" s="223" t="s">
        <v>420</v>
      </c>
      <c r="E145" s="223" t="s">
        <v>212</v>
      </c>
      <c r="F145" s="223" t="s">
        <v>233</v>
      </c>
      <c r="G145" s="223" t="s">
        <v>206</v>
      </c>
      <c r="H145" s="226" t="s">
        <v>234</v>
      </c>
      <c r="I145" s="112" t="s">
        <v>379</v>
      </c>
      <c r="J145" s="129">
        <v>2</v>
      </c>
      <c r="K145" s="130" t="s">
        <v>371</v>
      </c>
      <c r="L145" s="131" t="s">
        <v>371</v>
      </c>
      <c r="M145" s="138" t="s">
        <v>371</v>
      </c>
      <c r="N145" s="302">
        <v>45</v>
      </c>
      <c r="O145" s="305"/>
      <c r="P145" s="284">
        <f>1+2+1+3</f>
        <v>7</v>
      </c>
      <c r="Q145" s="287"/>
    </row>
    <row r="146" spans="3:17" ht="15.75" customHeight="1" x14ac:dyDescent="0.25">
      <c r="C146" s="231"/>
      <c r="D146" s="224"/>
      <c r="E146" s="224"/>
      <c r="F146" s="224"/>
      <c r="G146" s="224"/>
      <c r="H146" s="227"/>
      <c r="I146" s="117" t="s">
        <v>380</v>
      </c>
      <c r="J146" s="125">
        <v>3</v>
      </c>
      <c r="K146" s="118" t="s">
        <v>371</v>
      </c>
      <c r="L146" s="119" t="s">
        <v>371</v>
      </c>
      <c r="M146" s="120" t="s">
        <v>371</v>
      </c>
      <c r="N146" s="303"/>
      <c r="O146" s="306"/>
      <c r="P146" s="285"/>
      <c r="Q146" s="288"/>
    </row>
    <row r="147" spans="3:17" ht="15.75" customHeight="1" x14ac:dyDescent="0.25">
      <c r="C147" s="231"/>
      <c r="D147" s="224"/>
      <c r="E147" s="224"/>
      <c r="F147" s="224"/>
      <c r="G147" s="224"/>
      <c r="H147" s="227"/>
      <c r="I147" s="117" t="s">
        <v>381</v>
      </c>
      <c r="J147" s="125">
        <v>1</v>
      </c>
      <c r="K147" s="118" t="s">
        <v>371</v>
      </c>
      <c r="L147" s="119" t="s">
        <v>371</v>
      </c>
      <c r="M147" s="120" t="s">
        <v>371</v>
      </c>
      <c r="N147" s="303"/>
      <c r="O147" s="306"/>
      <c r="P147" s="285"/>
      <c r="Q147" s="288"/>
    </row>
    <row r="148" spans="3:17" ht="15.75" customHeight="1" thickBot="1" x14ac:dyDescent="0.3">
      <c r="C148" s="229"/>
      <c r="D148" s="225"/>
      <c r="E148" s="225"/>
      <c r="F148" s="225"/>
      <c r="G148" s="225"/>
      <c r="H148" s="228"/>
      <c r="I148" s="141" t="s">
        <v>382</v>
      </c>
      <c r="J148" s="127">
        <v>1</v>
      </c>
      <c r="K148" s="122" t="s">
        <v>371</v>
      </c>
      <c r="L148" s="123" t="s">
        <v>371</v>
      </c>
      <c r="M148" s="124" t="s">
        <v>371</v>
      </c>
      <c r="N148" s="304"/>
      <c r="O148" s="307"/>
      <c r="P148" s="286"/>
      <c r="Q148" s="289"/>
    </row>
    <row r="149" spans="3:17" ht="15.75" customHeight="1" x14ac:dyDescent="0.25">
      <c r="C149" s="230">
        <v>37</v>
      </c>
      <c r="D149" s="223" t="s">
        <v>421</v>
      </c>
      <c r="E149" s="223" t="s">
        <v>206</v>
      </c>
      <c r="F149" s="223" t="s">
        <v>235</v>
      </c>
      <c r="G149" s="223" t="s">
        <v>206</v>
      </c>
      <c r="H149" s="226" t="s">
        <v>236</v>
      </c>
      <c r="I149" s="112" t="s">
        <v>379</v>
      </c>
      <c r="J149" s="113">
        <v>4</v>
      </c>
      <c r="K149" s="114" t="s">
        <v>371</v>
      </c>
      <c r="L149" s="115" t="s">
        <v>371</v>
      </c>
      <c r="M149" s="116" t="s">
        <v>371</v>
      </c>
      <c r="N149" s="302">
        <f>13*3+8</f>
        <v>47</v>
      </c>
      <c r="O149" s="305"/>
      <c r="P149" s="284">
        <v>11</v>
      </c>
      <c r="Q149" s="308"/>
    </row>
    <row r="150" spans="3:17" ht="15.75" customHeight="1" x14ac:dyDescent="0.25">
      <c r="C150" s="231"/>
      <c r="D150" s="224"/>
      <c r="E150" s="224"/>
      <c r="F150" s="224"/>
      <c r="G150" s="224"/>
      <c r="H150" s="227"/>
      <c r="I150" s="117" t="s">
        <v>380</v>
      </c>
      <c r="J150" s="125">
        <v>3</v>
      </c>
      <c r="K150" s="118" t="s">
        <v>371</v>
      </c>
      <c r="L150" s="119" t="s">
        <v>371</v>
      </c>
      <c r="M150" s="120" t="s">
        <v>371</v>
      </c>
      <c r="N150" s="303"/>
      <c r="O150" s="306"/>
      <c r="P150" s="285"/>
      <c r="Q150" s="309"/>
    </row>
    <row r="151" spans="3:17" ht="15.75" customHeight="1" x14ac:dyDescent="0.25">
      <c r="C151" s="231"/>
      <c r="D151" s="224"/>
      <c r="E151" s="224"/>
      <c r="F151" s="224"/>
      <c r="G151" s="224"/>
      <c r="H151" s="227"/>
      <c r="I151" s="117" t="s">
        <v>381</v>
      </c>
      <c r="J151" s="125">
        <v>1</v>
      </c>
      <c r="K151" s="118">
        <v>1</v>
      </c>
      <c r="L151" s="119" t="s">
        <v>371</v>
      </c>
      <c r="M151" s="120" t="s">
        <v>371</v>
      </c>
      <c r="N151" s="303"/>
      <c r="O151" s="306"/>
      <c r="P151" s="285"/>
      <c r="Q151" s="309"/>
    </row>
    <row r="152" spans="3:17" ht="15.75" customHeight="1" thickBot="1" x14ac:dyDescent="0.3">
      <c r="C152" s="229"/>
      <c r="D152" s="225"/>
      <c r="E152" s="225"/>
      <c r="F152" s="225"/>
      <c r="G152" s="225"/>
      <c r="H152" s="228"/>
      <c r="I152" s="141" t="s">
        <v>382</v>
      </c>
      <c r="J152" s="127">
        <v>1</v>
      </c>
      <c r="K152" s="127">
        <v>1</v>
      </c>
      <c r="L152" s="123" t="s">
        <v>371</v>
      </c>
      <c r="M152" s="124" t="s">
        <v>371</v>
      </c>
      <c r="N152" s="304"/>
      <c r="O152" s="307"/>
      <c r="P152" s="286"/>
      <c r="Q152" s="310"/>
    </row>
    <row r="153" spans="3:17" ht="15.75" customHeight="1" x14ac:dyDescent="0.25">
      <c r="C153" s="230">
        <v>38</v>
      </c>
      <c r="D153" s="223" t="s">
        <v>421</v>
      </c>
      <c r="E153" s="223" t="s">
        <v>206</v>
      </c>
      <c r="F153" s="223" t="s">
        <v>237</v>
      </c>
      <c r="G153" s="223" t="s">
        <v>206</v>
      </c>
      <c r="H153" s="226" t="s">
        <v>238</v>
      </c>
      <c r="I153" s="112" t="s">
        <v>379</v>
      </c>
      <c r="J153" s="129">
        <v>1</v>
      </c>
      <c r="K153" s="130" t="s">
        <v>371</v>
      </c>
      <c r="L153" s="143">
        <v>1</v>
      </c>
      <c r="M153" s="138" t="s">
        <v>371</v>
      </c>
      <c r="N153" s="302">
        <v>64</v>
      </c>
      <c r="O153" s="305"/>
      <c r="P153" s="284">
        <f>2+2+2+2</f>
        <v>8</v>
      </c>
      <c r="Q153" s="323"/>
    </row>
    <row r="154" spans="3:17" ht="15.75" customHeight="1" x14ac:dyDescent="0.25">
      <c r="C154" s="231"/>
      <c r="D154" s="224"/>
      <c r="E154" s="224"/>
      <c r="F154" s="224"/>
      <c r="G154" s="224"/>
      <c r="H154" s="227"/>
      <c r="I154" s="117" t="s">
        <v>380</v>
      </c>
      <c r="J154" s="125">
        <v>1</v>
      </c>
      <c r="K154" s="118" t="s">
        <v>371</v>
      </c>
      <c r="L154" s="139">
        <v>1</v>
      </c>
      <c r="M154" s="120" t="s">
        <v>371</v>
      </c>
      <c r="N154" s="303"/>
      <c r="O154" s="306"/>
      <c r="P154" s="285"/>
      <c r="Q154" s="324"/>
    </row>
    <row r="155" spans="3:17" ht="15.75" customHeight="1" x14ac:dyDescent="0.25">
      <c r="C155" s="231"/>
      <c r="D155" s="224"/>
      <c r="E155" s="224"/>
      <c r="F155" s="224"/>
      <c r="G155" s="224"/>
      <c r="H155" s="227"/>
      <c r="I155" s="117" t="s">
        <v>381</v>
      </c>
      <c r="J155" s="125">
        <v>1</v>
      </c>
      <c r="K155" s="118" t="s">
        <v>371</v>
      </c>
      <c r="L155" s="139">
        <v>1</v>
      </c>
      <c r="M155" s="120" t="s">
        <v>371</v>
      </c>
      <c r="N155" s="303"/>
      <c r="O155" s="306"/>
      <c r="P155" s="285"/>
      <c r="Q155" s="324"/>
    </row>
    <row r="156" spans="3:17" ht="15" customHeight="1" thickBot="1" x14ac:dyDescent="0.3">
      <c r="C156" s="229"/>
      <c r="D156" s="225"/>
      <c r="E156" s="225"/>
      <c r="F156" s="225"/>
      <c r="G156" s="225"/>
      <c r="H156" s="228"/>
      <c r="I156" s="141" t="s">
        <v>382</v>
      </c>
      <c r="J156" s="127">
        <v>1</v>
      </c>
      <c r="K156" s="122" t="s">
        <v>371</v>
      </c>
      <c r="L156" s="140">
        <v>1</v>
      </c>
      <c r="M156" s="124" t="s">
        <v>371</v>
      </c>
      <c r="N156" s="304"/>
      <c r="O156" s="307"/>
      <c r="P156" s="286"/>
      <c r="Q156" s="325"/>
    </row>
    <row r="157" spans="3:17" ht="15.75" customHeight="1" x14ac:dyDescent="0.25">
      <c r="C157" s="230">
        <v>39</v>
      </c>
      <c r="D157" s="224" t="s">
        <v>421</v>
      </c>
      <c r="E157" s="224" t="s">
        <v>239</v>
      </c>
      <c r="F157" s="224" t="s">
        <v>240</v>
      </c>
      <c r="G157" s="224" t="s">
        <v>206</v>
      </c>
      <c r="H157" s="227" t="s">
        <v>241</v>
      </c>
      <c r="I157" s="112" t="s">
        <v>379</v>
      </c>
      <c r="J157" s="113">
        <v>1</v>
      </c>
      <c r="K157" s="114" t="s">
        <v>371</v>
      </c>
      <c r="L157" s="115" t="s">
        <v>371</v>
      </c>
      <c r="M157" s="144">
        <v>1</v>
      </c>
      <c r="N157" s="302">
        <v>64</v>
      </c>
      <c r="O157" s="305"/>
      <c r="P157" s="285">
        <f>2+2</f>
        <v>4</v>
      </c>
      <c r="Q157" s="323"/>
    </row>
    <row r="158" spans="3:17" ht="15.75" customHeight="1" x14ac:dyDescent="0.25">
      <c r="C158" s="231"/>
      <c r="D158" s="224"/>
      <c r="E158" s="224"/>
      <c r="F158" s="224"/>
      <c r="G158" s="224"/>
      <c r="H158" s="227"/>
      <c r="I158" s="117" t="s">
        <v>380</v>
      </c>
      <c r="J158" s="125">
        <v>1</v>
      </c>
      <c r="K158" s="118" t="s">
        <v>371</v>
      </c>
      <c r="L158" s="119" t="s">
        <v>371</v>
      </c>
      <c r="M158" s="126">
        <v>1</v>
      </c>
      <c r="N158" s="303"/>
      <c r="O158" s="306"/>
      <c r="P158" s="285"/>
      <c r="Q158" s="324"/>
    </row>
    <row r="159" spans="3:17" ht="15.75" customHeight="1" x14ac:dyDescent="0.25">
      <c r="C159" s="231"/>
      <c r="D159" s="224"/>
      <c r="E159" s="224"/>
      <c r="F159" s="224"/>
      <c r="G159" s="224"/>
      <c r="H159" s="227"/>
      <c r="I159" s="117" t="s">
        <v>381</v>
      </c>
      <c r="J159" s="125">
        <v>1</v>
      </c>
      <c r="K159" s="118" t="s">
        <v>371</v>
      </c>
      <c r="L159" s="119" t="s">
        <v>371</v>
      </c>
      <c r="M159" s="126">
        <v>1</v>
      </c>
      <c r="N159" s="303"/>
      <c r="O159" s="306"/>
      <c r="P159" s="285"/>
      <c r="Q159" s="324"/>
    </row>
    <row r="160" spans="3:17" ht="15.75" customHeight="1" thickBot="1" x14ac:dyDescent="0.3">
      <c r="C160" s="229"/>
      <c r="D160" s="225"/>
      <c r="E160" s="225"/>
      <c r="F160" s="225"/>
      <c r="G160" s="225"/>
      <c r="H160" s="228"/>
      <c r="I160" s="141" t="s">
        <v>382</v>
      </c>
      <c r="J160" s="127">
        <v>1</v>
      </c>
      <c r="K160" s="122" t="s">
        <v>371</v>
      </c>
      <c r="L160" s="123" t="s">
        <v>371</v>
      </c>
      <c r="M160" s="128">
        <v>1</v>
      </c>
      <c r="N160" s="304"/>
      <c r="O160" s="307"/>
      <c r="P160" s="286"/>
      <c r="Q160" s="325"/>
    </row>
    <row r="161" spans="3:17" ht="15.75" customHeight="1" x14ac:dyDescent="0.25">
      <c r="C161" s="230">
        <v>40</v>
      </c>
      <c r="D161" s="223" t="s">
        <v>421</v>
      </c>
      <c r="E161" s="223" t="s">
        <v>239</v>
      </c>
      <c r="F161" s="223" t="s">
        <v>242</v>
      </c>
      <c r="G161" s="223" t="s">
        <v>206</v>
      </c>
      <c r="H161" s="226" t="s">
        <v>243</v>
      </c>
      <c r="I161" s="112" t="s">
        <v>379</v>
      </c>
      <c r="J161" s="129">
        <v>2</v>
      </c>
      <c r="K161" s="130" t="s">
        <v>371</v>
      </c>
      <c r="L161" s="143">
        <v>1</v>
      </c>
      <c r="M161" s="138" t="s">
        <v>371</v>
      </c>
      <c r="N161" s="302">
        <v>56</v>
      </c>
      <c r="O161" s="305"/>
      <c r="P161" s="284">
        <f>4+4</f>
        <v>8</v>
      </c>
      <c r="Q161" s="323"/>
    </row>
    <row r="162" spans="3:17" ht="15.75" customHeight="1" x14ac:dyDescent="0.25">
      <c r="C162" s="231"/>
      <c r="D162" s="224"/>
      <c r="E162" s="224"/>
      <c r="F162" s="224"/>
      <c r="G162" s="224"/>
      <c r="H162" s="227"/>
      <c r="I162" s="117" t="s">
        <v>380</v>
      </c>
      <c r="J162" s="125">
        <v>2</v>
      </c>
      <c r="K162" s="118" t="s">
        <v>371</v>
      </c>
      <c r="L162" s="139">
        <v>1</v>
      </c>
      <c r="M162" s="120" t="s">
        <v>371</v>
      </c>
      <c r="N162" s="303"/>
      <c r="O162" s="306"/>
      <c r="P162" s="285"/>
      <c r="Q162" s="324"/>
    </row>
    <row r="163" spans="3:17" ht="15" customHeight="1" x14ac:dyDescent="0.25">
      <c r="C163" s="231"/>
      <c r="D163" s="224"/>
      <c r="E163" s="224"/>
      <c r="F163" s="224"/>
      <c r="G163" s="224"/>
      <c r="H163" s="227"/>
      <c r="I163" s="117" t="s">
        <v>381</v>
      </c>
      <c r="J163" s="125">
        <v>2</v>
      </c>
      <c r="K163" s="118" t="s">
        <v>371</v>
      </c>
      <c r="L163" s="139">
        <v>1</v>
      </c>
      <c r="M163" s="120" t="s">
        <v>371</v>
      </c>
      <c r="N163" s="303"/>
      <c r="O163" s="306"/>
      <c r="P163" s="285"/>
      <c r="Q163" s="324"/>
    </row>
    <row r="164" spans="3:17" ht="15.75" customHeight="1" thickBot="1" x14ac:dyDescent="0.3">
      <c r="C164" s="229"/>
      <c r="D164" s="225"/>
      <c r="E164" s="225"/>
      <c r="F164" s="225"/>
      <c r="G164" s="225"/>
      <c r="H164" s="228"/>
      <c r="I164" s="141" t="s">
        <v>382</v>
      </c>
      <c r="J164" s="127">
        <v>2</v>
      </c>
      <c r="K164" s="122" t="s">
        <v>371</v>
      </c>
      <c r="L164" s="140">
        <v>1</v>
      </c>
      <c r="M164" s="124" t="s">
        <v>371</v>
      </c>
      <c r="N164" s="304"/>
      <c r="O164" s="307"/>
      <c r="P164" s="286"/>
      <c r="Q164" s="325"/>
    </row>
    <row r="165" spans="3:17" ht="15.75" customHeight="1" x14ac:dyDescent="0.25">
      <c r="C165" s="230">
        <v>41</v>
      </c>
      <c r="D165" s="223" t="s">
        <v>421</v>
      </c>
      <c r="E165" s="223" t="s">
        <v>244</v>
      </c>
      <c r="F165" s="223" t="s">
        <v>245</v>
      </c>
      <c r="G165" s="223" t="s">
        <v>438</v>
      </c>
      <c r="H165" s="226" t="s">
        <v>246</v>
      </c>
      <c r="I165" s="112" t="s">
        <v>379</v>
      </c>
      <c r="J165" s="113">
        <v>1</v>
      </c>
      <c r="K165" s="114" t="s">
        <v>371</v>
      </c>
      <c r="L165" s="142">
        <v>1</v>
      </c>
      <c r="M165" s="116" t="s">
        <v>371</v>
      </c>
      <c r="N165" s="302">
        <v>64</v>
      </c>
      <c r="O165" s="305"/>
      <c r="P165" s="284">
        <f>2+2+2+2</f>
        <v>8</v>
      </c>
      <c r="Q165" s="323"/>
    </row>
    <row r="166" spans="3:17" ht="15.75" customHeight="1" x14ac:dyDescent="0.25">
      <c r="C166" s="231"/>
      <c r="D166" s="224"/>
      <c r="E166" s="224"/>
      <c r="F166" s="224"/>
      <c r="G166" s="224"/>
      <c r="H166" s="227"/>
      <c r="I166" s="117" t="s">
        <v>380</v>
      </c>
      <c r="J166" s="125">
        <v>1</v>
      </c>
      <c r="K166" s="118" t="s">
        <v>371</v>
      </c>
      <c r="L166" s="139">
        <v>1</v>
      </c>
      <c r="M166" s="120" t="s">
        <v>371</v>
      </c>
      <c r="N166" s="303"/>
      <c r="O166" s="306"/>
      <c r="P166" s="285"/>
      <c r="Q166" s="324"/>
    </row>
    <row r="167" spans="3:17" ht="15" customHeight="1" x14ac:dyDescent="0.25">
      <c r="C167" s="231"/>
      <c r="D167" s="224"/>
      <c r="E167" s="224"/>
      <c r="F167" s="224"/>
      <c r="G167" s="224"/>
      <c r="H167" s="227"/>
      <c r="I167" s="117" t="s">
        <v>381</v>
      </c>
      <c r="J167" s="125">
        <v>1</v>
      </c>
      <c r="K167" s="118" t="s">
        <v>371</v>
      </c>
      <c r="L167" s="139">
        <v>1</v>
      </c>
      <c r="M167" s="120" t="s">
        <v>371</v>
      </c>
      <c r="N167" s="303"/>
      <c r="O167" s="306"/>
      <c r="P167" s="285"/>
      <c r="Q167" s="324"/>
    </row>
    <row r="168" spans="3:17" ht="15.75" customHeight="1" thickBot="1" x14ac:dyDescent="0.3">
      <c r="C168" s="229"/>
      <c r="D168" s="225"/>
      <c r="E168" s="225"/>
      <c r="F168" s="225"/>
      <c r="G168" s="225"/>
      <c r="H168" s="228"/>
      <c r="I168" s="141" t="s">
        <v>382</v>
      </c>
      <c r="J168" s="127">
        <v>1</v>
      </c>
      <c r="K168" s="122" t="s">
        <v>371</v>
      </c>
      <c r="L168" s="140">
        <v>1</v>
      </c>
      <c r="M168" s="124" t="s">
        <v>371</v>
      </c>
      <c r="N168" s="304"/>
      <c r="O168" s="307"/>
      <c r="P168" s="286"/>
      <c r="Q168" s="325"/>
    </row>
    <row r="169" spans="3:17" ht="15.75" customHeight="1" x14ac:dyDescent="0.25">
      <c r="C169" s="230">
        <v>42</v>
      </c>
      <c r="D169" s="223" t="s">
        <v>421</v>
      </c>
      <c r="E169" s="223" t="s">
        <v>1</v>
      </c>
      <c r="F169" s="223" t="s">
        <v>165</v>
      </c>
      <c r="G169" s="223" t="s">
        <v>10</v>
      </c>
      <c r="H169" s="226" t="s">
        <v>166</v>
      </c>
      <c r="I169" s="112" t="s">
        <v>379</v>
      </c>
      <c r="J169" s="129">
        <v>2</v>
      </c>
      <c r="K169" s="130" t="s">
        <v>371</v>
      </c>
      <c r="L169" s="131" t="s">
        <v>371</v>
      </c>
      <c r="M169" s="138" t="s">
        <v>371</v>
      </c>
      <c r="N169" s="302">
        <v>63</v>
      </c>
      <c r="O169" s="305"/>
      <c r="P169" s="284">
        <v>9</v>
      </c>
      <c r="Q169" s="323"/>
    </row>
    <row r="170" spans="3:17" ht="15.75" customHeight="1" x14ac:dyDescent="0.25">
      <c r="C170" s="231"/>
      <c r="D170" s="224"/>
      <c r="E170" s="224"/>
      <c r="F170" s="224"/>
      <c r="G170" s="224"/>
      <c r="H170" s="227"/>
      <c r="I170" s="117" t="s">
        <v>380</v>
      </c>
      <c r="J170" s="125">
        <v>1</v>
      </c>
      <c r="K170" s="118" t="s">
        <v>371</v>
      </c>
      <c r="L170" s="119" t="s">
        <v>371</v>
      </c>
      <c r="M170" s="126">
        <v>1</v>
      </c>
      <c r="N170" s="303"/>
      <c r="O170" s="306"/>
      <c r="P170" s="285"/>
      <c r="Q170" s="324"/>
    </row>
    <row r="171" spans="3:17" ht="15" customHeight="1" x14ac:dyDescent="0.25">
      <c r="C171" s="231"/>
      <c r="D171" s="224"/>
      <c r="E171" s="224"/>
      <c r="F171" s="224"/>
      <c r="G171" s="224"/>
      <c r="H171" s="227"/>
      <c r="I171" s="117" t="s">
        <v>381</v>
      </c>
      <c r="J171" s="125">
        <v>1</v>
      </c>
      <c r="K171" s="118" t="s">
        <v>371</v>
      </c>
      <c r="L171" s="119" t="s">
        <v>371</v>
      </c>
      <c r="M171" s="126">
        <v>1</v>
      </c>
      <c r="N171" s="303"/>
      <c r="O171" s="306"/>
      <c r="P171" s="285"/>
      <c r="Q171" s="324"/>
    </row>
    <row r="172" spans="3:17" ht="15.75" customHeight="1" thickBot="1" x14ac:dyDescent="0.3">
      <c r="C172" s="229"/>
      <c r="D172" s="225"/>
      <c r="E172" s="225"/>
      <c r="F172" s="225"/>
      <c r="G172" s="225"/>
      <c r="H172" s="228"/>
      <c r="I172" s="141" t="s">
        <v>382</v>
      </c>
      <c r="J172" s="127">
        <v>2</v>
      </c>
      <c r="K172" s="122" t="s">
        <v>371</v>
      </c>
      <c r="L172" s="123" t="s">
        <v>371</v>
      </c>
      <c r="M172" s="128">
        <v>1</v>
      </c>
      <c r="N172" s="304"/>
      <c r="O172" s="307"/>
      <c r="P172" s="286"/>
      <c r="Q172" s="325"/>
    </row>
    <row r="173" spans="3:17" ht="15.75" customHeight="1" x14ac:dyDescent="0.25">
      <c r="C173" s="230">
        <v>43</v>
      </c>
      <c r="D173" s="223" t="s">
        <v>421</v>
      </c>
      <c r="E173" s="223" t="s">
        <v>1</v>
      </c>
      <c r="F173" s="223" t="s">
        <v>247</v>
      </c>
      <c r="G173" s="223" t="s">
        <v>10</v>
      </c>
      <c r="H173" s="226" t="s">
        <v>248</v>
      </c>
      <c r="I173" s="112" t="s">
        <v>379</v>
      </c>
      <c r="J173" s="113">
        <v>3</v>
      </c>
      <c r="K173" s="114" t="s">
        <v>371</v>
      </c>
      <c r="L173" s="115" t="s">
        <v>371</v>
      </c>
      <c r="M173" s="116" t="s">
        <v>371</v>
      </c>
      <c r="N173" s="302">
        <v>62</v>
      </c>
      <c r="O173" s="305"/>
      <c r="P173" s="284">
        <f>2+3+3+3</f>
        <v>11</v>
      </c>
      <c r="Q173" s="323"/>
    </row>
    <row r="174" spans="3:17" ht="15.75" customHeight="1" x14ac:dyDescent="0.25">
      <c r="C174" s="231"/>
      <c r="D174" s="224"/>
      <c r="E174" s="224"/>
      <c r="F174" s="224"/>
      <c r="G174" s="224"/>
      <c r="H174" s="227"/>
      <c r="I174" s="117" t="s">
        <v>380</v>
      </c>
      <c r="J174" s="125">
        <v>2</v>
      </c>
      <c r="K174" s="118" t="s">
        <v>371</v>
      </c>
      <c r="L174" s="119" t="s">
        <v>371</v>
      </c>
      <c r="M174" s="120" t="s">
        <v>371</v>
      </c>
      <c r="N174" s="303"/>
      <c r="O174" s="306"/>
      <c r="P174" s="285"/>
      <c r="Q174" s="324"/>
    </row>
    <row r="175" spans="3:17" ht="15.75" customHeight="1" x14ac:dyDescent="0.25">
      <c r="C175" s="231"/>
      <c r="D175" s="224"/>
      <c r="E175" s="224"/>
      <c r="F175" s="224"/>
      <c r="G175" s="224"/>
      <c r="H175" s="227"/>
      <c r="I175" s="117" t="s">
        <v>381</v>
      </c>
      <c r="J175" s="125">
        <v>2</v>
      </c>
      <c r="K175" s="118" t="s">
        <v>371</v>
      </c>
      <c r="L175" s="139">
        <v>1</v>
      </c>
      <c r="M175" s="120" t="s">
        <v>371</v>
      </c>
      <c r="N175" s="303"/>
      <c r="O175" s="306"/>
      <c r="P175" s="285"/>
      <c r="Q175" s="324"/>
    </row>
    <row r="176" spans="3:17" ht="15.75" customHeight="1" thickBot="1" x14ac:dyDescent="0.3">
      <c r="C176" s="229"/>
      <c r="D176" s="225"/>
      <c r="E176" s="225"/>
      <c r="F176" s="225"/>
      <c r="G176" s="225"/>
      <c r="H176" s="228"/>
      <c r="I176" s="141" t="s">
        <v>382</v>
      </c>
      <c r="J176" s="127">
        <v>2</v>
      </c>
      <c r="K176" s="122" t="s">
        <v>371</v>
      </c>
      <c r="L176" s="140">
        <v>1</v>
      </c>
      <c r="M176" s="124" t="s">
        <v>371</v>
      </c>
      <c r="N176" s="304"/>
      <c r="O176" s="307"/>
      <c r="P176" s="286"/>
      <c r="Q176" s="325"/>
    </row>
    <row r="177" spans="3:17" ht="15.75" customHeight="1" x14ac:dyDescent="0.25">
      <c r="C177" s="230">
        <v>44</v>
      </c>
      <c r="D177" s="223" t="s">
        <v>421</v>
      </c>
      <c r="E177" s="223" t="s">
        <v>1</v>
      </c>
      <c r="F177" s="223" t="s">
        <v>249</v>
      </c>
      <c r="G177" s="223" t="s">
        <v>10</v>
      </c>
      <c r="H177" s="226" t="s">
        <v>250</v>
      </c>
      <c r="I177" s="112" t="s">
        <v>379</v>
      </c>
      <c r="J177" s="130" t="s">
        <v>371</v>
      </c>
      <c r="K177" s="130" t="s">
        <v>371</v>
      </c>
      <c r="L177" s="131" t="s">
        <v>371</v>
      </c>
      <c r="M177" s="138" t="s">
        <v>371</v>
      </c>
      <c r="N177" s="302">
        <v>30</v>
      </c>
      <c r="O177" s="305"/>
      <c r="P177" s="284">
        <f>4+2+2</f>
        <v>8</v>
      </c>
      <c r="Q177" s="323"/>
    </row>
    <row r="178" spans="3:17" ht="15.75" customHeight="1" x14ac:dyDescent="0.25">
      <c r="C178" s="231"/>
      <c r="D178" s="224"/>
      <c r="E178" s="224"/>
      <c r="F178" s="224"/>
      <c r="G178" s="224"/>
      <c r="H178" s="227"/>
      <c r="I178" s="117" t="s">
        <v>380</v>
      </c>
      <c r="J178" s="125">
        <v>2</v>
      </c>
      <c r="K178" s="118" t="s">
        <v>371</v>
      </c>
      <c r="L178" s="119" t="s">
        <v>371</v>
      </c>
      <c r="M178" s="120" t="s">
        <v>371</v>
      </c>
      <c r="N178" s="303"/>
      <c r="O178" s="306"/>
      <c r="P178" s="285"/>
      <c r="Q178" s="324"/>
    </row>
    <row r="179" spans="3:17" ht="15" customHeight="1" x14ac:dyDescent="0.25">
      <c r="C179" s="231"/>
      <c r="D179" s="224"/>
      <c r="E179" s="224"/>
      <c r="F179" s="224"/>
      <c r="G179" s="224"/>
      <c r="H179" s="227"/>
      <c r="I179" s="117" t="s">
        <v>381</v>
      </c>
      <c r="J179" s="125">
        <v>2</v>
      </c>
      <c r="K179" s="118" t="s">
        <v>371</v>
      </c>
      <c r="L179" s="119" t="s">
        <v>371</v>
      </c>
      <c r="M179" s="120" t="s">
        <v>371</v>
      </c>
      <c r="N179" s="303"/>
      <c r="O179" s="306"/>
      <c r="P179" s="285"/>
      <c r="Q179" s="324"/>
    </row>
    <row r="180" spans="3:17" ht="15.75" customHeight="1" thickBot="1" x14ac:dyDescent="0.3">
      <c r="C180" s="229"/>
      <c r="D180" s="225"/>
      <c r="E180" s="225"/>
      <c r="F180" s="225"/>
      <c r="G180" s="225"/>
      <c r="H180" s="228"/>
      <c r="I180" s="141" t="s">
        <v>382</v>
      </c>
      <c r="J180" s="127">
        <v>4</v>
      </c>
      <c r="K180" s="122" t="s">
        <v>371</v>
      </c>
      <c r="L180" s="123" t="s">
        <v>371</v>
      </c>
      <c r="M180" s="124" t="s">
        <v>371</v>
      </c>
      <c r="N180" s="304"/>
      <c r="O180" s="307"/>
      <c r="P180" s="286"/>
      <c r="Q180" s="325"/>
    </row>
    <row r="181" spans="3:17" ht="15.75" customHeight="1" x14ac:dyDescent="0.25">
      <c r="C181" s="230">
        <v>45</v>
      </c>
      <c r="D181" s="223" t="s">
        <v>421</v>
      </c>
      <c r="E181" s="223" t="s">
        <v>1</v>
      </c>
      <c r="F181" s="223" t="s">
        <v>251</v>
      </c>
      <c r="G181" s="223" t="s">
        <v>10</v>
      </c>
      <c r="H181" s="226" t="s">
        <v>252</v>
      </c>
      <c r="I181" s="112" t="s">
        <v>379</v>
      </c>
      <c r="J181" s="113">
        <v>1</v>
      </c>
      <c r="K181" s="114" t="s">
        <v>371</v>
      </c>
      <c r="L181" s="115">
        <v>1</v>
      </c>
      <c r="M181" s="116" t="s">
        <v>371</v>
      </c>
      <c r="N181" s="302">
        <v>38</v>
      </c>
      <c r="O181" s="305"/>
      <c r="P181" s="284">
        <f>2+2+4</f>
        <v>8</v>
      </c>
      <c r="Q181" s="323"/>
    </row>
    <row r="182" spans="3:17" ht="15.75" customHeight="1" x14ac:dyDescent="0.25">
      <c r="C182" s="231"/>
      <c r="D182" s="224"/>
      <c r="E182" s="224"/>
      <c r="F182" s="224"/>
      <c r="G182" s="224"/>
      <c r="H182" s="227"/>
      <c r="I182" s="117" t="s">
        <v>380</v>
      </c>
      <c r="J182" s="118" t="s">
        <v>371</v>
      </c>
      <c r="K182" s="118" t="s">
        <v>371</v>
      </c>
      <c r="L182" s="119" t="s">
        <v>371</v>
      </c>
      <c r="M182" s="120" t="s">
        <v>371</v>
      </c>
      <c r="N182" s="303"/>
      <c r="O182" s="306"/>
      <c r="P182" s="285"/>
      <c r="Q182" s="324"/>
    </row>
    <row r="183" spans="3:17" ht="15" customHeight="1" x14ac:dyDescent="0.25">
      <c r="C183" s="231"/>
      <c r="D183" s="224"/>
      <c r="E183" s="224"/>
      <c r="F183" s="224"/>
      <c r="G183" s="224"/>
      <c r="H183" s="227"/>
      <c r="I183" s="117" t="s">
        <v>381</v>
      </c>
      <c r="J183" s="125">
        <v>4</v>
      </c>
      <c r="K183" s="118" t="s">
        <v>371</v>
      </c>
      <c r="L183" s="119" t="s">
        <v>371</v>
      </c>
      <c r="M183" s="120" t="s">
        <v>371</v>
      </c>
      <c r="N183" s="303"/>
      <c r="O183" s="306"/>
      <c r="P183" s="285"/>
      <c r="Q183" s="324"/>
    </row>
    <row r="184" spans="3:17" ht="15.75" customHeight="1" thickBot="1" x14ac:dyDescent="0.3">
      <c r="C184" s="229"/>
      <c r="D184" s="225"/>
      <c r="E184" s="225"/>
      <c r="F184" s="225"/>
      <c r="G184" s="225"/>
      <c r="H184" s="228"/>
      <c r="I184" s="141" t="s">
        <v>382</v>
      </c>
      <c r="J184" s="127">
        <v>2</v>
      </c>
      <c r="K184" s="122" t="s">
        <v>371</v>
      </c>
      <c r="L184" s="123" t="s">
        <v>371</v>
      </c>
      <c r="M184" s="124" t="s">
        <v>371</v>
      </c>
      <c r="N184" s="304"/>
      <c r="O184" s="307"/>
      <c r="P184" s="286"/>
      <c r="Q184" s="325"/>
    </row>
    <row r="185" spans="3:17" ht="15.75" customHeight="1" x14ac:dyDescent="0.25">
      <c r="C185" s="230">
        <v>46</v>
      </c>
      <c r="D185" s="223" t="s">
        <v>421</v>
      </c>
      <c r="E185" s="223" t="s">
        <v>1</v>
      </c>
      <c r="F185" s="223" t="s">
        <v>253</v>
      </c>
      <c r="G185" s="223" t="s">
        <v>10</v>
      </c>
      <c r="H185" s="226" t="s">
        <v>254</v>
      </c>
      <c r="I185" s="112" t="s">
        <v>379</v>
      </c>
      <c r="J185" s="129">
        <v>3</v>
      </c>
      <c r="K185" s="130" t="s">
        <v>371</v>
      </c>
      <c r="L185" s="131" t="s">
        <v>371</v>
      </c>
      <c r="M185" s="138" t="s">
        <v>371</v>
      </c>
      <c r="N185" s="302">
        <v>52</v>
      </c>
      <c r="O185" s="305"/>
      <c r="P185" s="284">
        <f>3+2+3+3</f>
        <v>11</v>
      </c>
      <c r="Q185" s="323"/>
    </row>
    <row r="186" spans="3:17" ht="15.75" customHeight="1" x14ac:dyDescent="0.25">
      <c r="C186" s="231"/>
      <c r="D186" s="224"/>
      <c r="E186" s="224"/>
      <c r="F186" s="224"/>
      <c r="G186" s="224"/>
      <c r="H186" s="227"/>
      <c r="I186" s="117" t="s">
        <v>380</v>
      </c>
      <c r="J186" s="125">
        <v>2</v>
      </c>
      <c r="K186" s="118" t="s">
        <v>371</v>
      </c>
      <c r="L186" s="119" t="s">
        <v>371</v>
      </c>
      <c r="M186" s="120" t="s">
        <v>371</v>
      </c>
      <c r="N186" s="303"/>
      <c r="O186" s="306"/>
      <c r="P186" s="285"/>
      <c r="Q186" s="324"/>
    </row>
    <row r="187" spans="3:17" ht="15" customHeight="1" x14ac:dyDescent="0.25">
      <c r="C187" s="231"/>
      <c r="D187" s="224"/>
      <c r="E187" s="224"/>
      <c r="F187" s="224"/>
      <c r="G187" s="224"/>
      <c r="H187" s="227"/>
      <c r="I187" s="117" t="s">
        <v>381</v>
      </c>
      <c r="J187" s="125">
        <v>2</v>
      </c>
      <c r="K187" s="118" t="s">
        <v>371</v>
      </c>
      <c r="L187" s="139">
        <v>1</v>
      </c>
      <c r="M187" s="120" t="s">
        <v>371</v>
      </c>
      <c r="N187" s="303"/>
      <c r="O187" s="306"/>
      <c r="P187" s="285"/>
      <c r="Q187" s="324"/>
    </row>
    <row r="188" spans="3:17" ht="15.75" customHeight="1" thickBot="1" x14ac:dyDescent="0.3">
      <c r="C188" s="229"/>
      <c r="D188" s="225"/>
      <c r="E188" s="225"/>
      <c r="F188" s="225"/>
      <c r="G188" s="225"/>
      <c r="H188" s="228"/>
      <c r="I188" s="141" t="s">
        <v>382</v>
      </c>
      <c r="J188" s="127">
        <v>2</v>
      </c>
      <c r="K188" s="122" t="s">
        <v>371</v>
      </c>
      <c r="L188" s="140">
        <v>1</v>
      </c>
      <c r="M188" s="124" t="s">
        <v>371</v>
      </c>
      <c r="N188" s="304"/>
      <c r="O188" s="307"/>
      <c r="P188" s="286"/>
      <c r="Q188" s="325"/>
    </row>
    <row r="189" spans="3:17" ht="15.75" customHeight="1" x14ac:dyDescent="0.25">
      <c r="C189" s="230">
        <v>47</v>
      </c>
      <c r="D189" s="223" t="s">
        <v>421</v>
      </c>
      <c r="E189" s="223" t="s">
        <v>1</v>
      </c>
      <c r="F189" s="223" t="s">
        <v>255</v>
      </c>
      <c r="G189" s="223" t="s">
        <v>10</v>
      </c>
      <c r="H189" s="226" t="s">
        <v>256</v>
      </c>
      <c r="I189" s="112" t="s">
        <v>379</v>
      </c>
      <c r="J189" s="113">
        <v>1</v>
      </c>
      <c r="K189" s="114" t="s">
        <v>371</v>
      </c>
      <c r="L189" s="115" t="s">
        <v>371</v>
      </c>
      <c r="M189" s="144">
        <v>1</v>
      </c>
      <c r="N189" s="302">
        <v>64</v>
      </c>
      <c r="O189" s="305"/>
      <c r="P189" s="284">
        <f>2+2+2+2</f>
        <v>8</v>
      </c>
      <c r="Q189" s="308"/>
    </row>
    <row r="190" spans="3:17" ht="15.75" customHeight="1" x14ac:dyDescent="0.25">
      <c r="C190" s="231"/>
      <c r="D190" s="224"/>
      <c r="E190" s="224"/>
      <c r="F190" s="224"/>
      <c r="G190" s="224"/>
      <c r="H190" s="227"/>
      <c r="I190" s="117" t="s">
        <v>380</v>
      </c>
      <c r="J190" s="125">
        <v>1</v>
      </c>
      <c r="K190" s="118" t="s">
        <v>371</v>
      </c>
      <c r="L190" s="119" t="s">
        <v>371</v>
      </c>
      <c r="M190" s="126">
        <v>1</v>
      </c>
      <c r="N190" s="303"/>
      <c r="O190" s="306"/>
      <c r="P190" s="285"/>
      <c r="Q190" s="309"/>
    </row>
    <row r="191" spans="3:17" ht="15.75" customHeight="1" x14ac:dyDescent="0.25">
      <c r="C191" s="231"/>
      <c r="D191" s="224"/>
      <c r="E191" s="224"/>
      <c r="F191" s="224"/>
      <c r="G191" s="224"/>
      <c r="H191" s="227"/>
      <c r="I191" s="117" t="s">
        <v>381</v>
      </c>
      <c r="J191" s="125">
        <v>1</v>
      </c>
      <c r="K191" s="118" t="s">
        <v>371</v>
      </c>
      <c r="L191" s="119" t="s">
        <v>371</v>
      </c>
      <c r="M191" s="126">
        <v>1</v>
      </c>
      <c r="N191" s="303"/>
      <c r="O191" s="306"/>
      <c r="P191" s="285"/>
      <c r="Q191" s="309"/>
    </row>
    <row r="192" spans="3:17" ht="15.75" customHeight="1" thickBot="1" x14ac:dyDescent="0.3">
      <c r="C192" s="229"/>
      <c r="D192" s="225"/>
      <c r="E192" s="225"/>
      <c r="F192" s="225"/>
      <c r="G192" s="225"/>
      <c r="H192" s="228"/>
      <c r="I192" s="141" t="s">
        <v>382</v>
      </c>
      <c r="J192" s="127">
        <v>1</v>
      </c>
      <c r="K192" s="122" t="s">
        <v>371</v>
      </c>
      <c r="L192" s="123" t="s">
        <v>371</v>
      </c>
      <c r="M192" s="128">
        <v>1</v>
      </c>
      <c r="N192" s="304"/>
      <c r="O192" s="307"/>
      <c r="P192" s="286"/>
      <c r="Q192" s="310"/>
    </row>
    <row r="193" spans="3:17" ht="15.75" customHeight="1" x14ac:dyDescent="0.25">
      <c r="C193" s="230">
        <v>48</v>
      </c>
      <c r="D193" s="223" t="s">
        <v>421</v>
      </c>
      <c r="E193" s="223" t="s">
        <v>1</v>
      </c>
      <c r="F193" s="223" t="s">
        <v>257</v>
      </c>
      <c r="G193" s="223" t="s">
        <v>10</v>
      </c>
      <c r="H193" s="226" t="s">
        <v>258</v>
      </c>
      <c r="I193" s="112" t="s">
        <v>379</v>
      </c>
      <c r="J193" s="129">
        <v>2</v>
      </c>
      <c r="K193" s="130" t="s">
        <v>371</v>
      </c>
      <c r="L193" s="131" t="s">
        <v>371</v>
      </c>
      <c r="M193" s="138" t="s">
        <v>371</v>
      </c>
      <c r="N193" s="302">
        <v>61</v>
      </c>
      <c r="O193" s="305"/>
      <c r="P193" s="284">
        <f>2+3+2+3</f>
        <v>10</v>
      </c>
      <c r="Q193" s="323"/>
    </row>
    <row r="194" spans="3:17" ht="15.75" customHeight="1" x14ac:dyDescent="0.25">
      <c r="C194" s="231"/>
      <c r="D194" s="224"/>
      <c r="E194" s="224"/>
      <c r="F194" s="224"/>
      <c r="G194" s="224"/>
      <c r="H194" s="227"/>
      <c r="I194" s="117" t="s">
        <v>380</v>
      </c>
      <c r="J194" s="125">
        <v>2</v>
      </c>
      <c r="K194" s="118" t="s">
        <v>371</v>
      </c>
      <c r="L194" s="119" t="s">
        <v>371</v>
      </c>
      <c r="M194" s="120" t="s">
        <v>371</v>
      </c>
      <c r="N194" s="303"/>
      <c r="O194" s="306"/>
      <c r="P194" s="285"/>
      <c r="Q194" s="324"/>
    </row>
    <row r="195" spans="3:17" ht="15" customHeight="1" x14ac:dyDescent="0.25">
      <c r="C195" s="231"/>
      <c r="D195" s="224"/>
      <c r="E195" s="224"/>
      <c r="F195" s="224"/>
      <c r="G195" s="224"/>
      <c r="H195" s="227"/>
      <c r="I195" s="117" t="s">
        <v>381</v>
      </c>
      <c r="J195" s="125">
        <v>2</v>
      </c>
      <c r="K195" s="118" t="s">
        <v>371</v>
      </c>
      <c r="L195" s="119" t="s">
        <v>371</v>
      </c>
      <c r="M195" s="126">
        <v>1</v>
      </c>
      <c r="N195" s="303"/>
      <c r="O195" s="306"/>
      <c r="P195" s="285"/>
      <c r="Q195" s="324"/>
    </row>
    <row r="196" spans="3:17" ht="15.75" customHeight="1" thickBot="1" x14ac:dyDescent="0.3">
      <c r="C196" s="229"/>
      <c r="D196" s="225"/>
      <c r="E196" s="225"/>
      <c r="F196" s="225"/>
      <c r="G196" s="225"/>
      <c r="H196" s="228"/>
      <c r="I196" s="141" t="s">
        <v>382</v>
      </c>
      <c r="J196" s="127">
        <v>2</v>
      </c>
      <c r="K196" s="122" t="s">
        <v>371</v>
      </c>
      <c r="L196" s="123" t="s">
        <v>371</v>
      </c>
      <c r="M196" s="128">
        <v>1</v>
      </c>
      <c r="N196" s="304"/>
      <c r="O196" s="307"/>
      <c r="P196" s="286"/>
      <c r="Q196" s="325"/>
    </row>
    <row r="197" spans="3:17" ht="15.75" customHeight="1" x14ac:dyDescent="0.25">
      <c r="C197" s="230">
        <v>49</v>
      </c>
      <c r="D197" s="224" t="s">
        <v>421</v>
      </c>
      <c r="E197" s="224" t="s">
        <v>1</v>
      </c>
      <c r="F197" s="224" t="s">
        <v>259</v>
      </c>
      <c r="G197" s="224" t="s">
        <v>10</v>
      </c>
      <c r="H197" s="227" t="s">
        <v>260</v>
      </c>
      <c r="I197" s="112" t="s">
        <v>379</v>
      </c>
      <c r="J197" s="113">
        <v>1</v>
      </c>
      <c r="K197" s="114" t="s">
        <v>371</v>
      </c>
      <c r="L197" s="115" t="s">
        <v>371</v>
      </c>
      <c r="M197" s="144">
        <v>1</v>
      </c>
      <c r="N197" s="302">
        <v>64</v>
      </c>
      <c r="O197" s="305"/>
      <c r="P197" s="285">
        <f>2+2+2+2</f>
        <v>8</v>
      </c>
      <c r="Q197" s="308"/>
    </row>
    <row r="198" spans="3:17" ht="15.75" customHeight="1" x14ac:dyDescent="0.25">
      <c r="C198" s="231"/>
      <c r="D198" s="224"/>
      <c r="E198" s="224"/>
      <c r="F198" s="224"/>
      <c r="G198" s="224"/>
      <c r="H198" s="227"/>
      <c r="I198" s="117" t="s">
        <v>380</v>
      </c>
      <c r="J198" s="125">
        <v>1</v>
      </c>
      <c r="K198" s="118" t="s">
        <v>371</v>
      </c>
      <c r="L198" s="119" t="s">
        <v>371</v>
      </c>
      <c r="M198" s="126">
        <v>1</v>
      </c>
      <c r="N198" s="303"/>
      <c r="O198" s="306"/>
      <c r="P198" s="285"/>
      <c r="Q198" s="324"/>
    </row>
    <row r="199" spans="3:17" ht="15" customHeight="1" x14ac:dyDescent="0.25">
      <c r="C199" s="231"/>
      <c r="D199" s="224"/>
      <c r="E199" s="224"/>
      <c r="F199" s="224"/>
      <c r="G199" s="224"/>
      <c r="H199" s="227"/>
      <c r="I199" s="117" t="s">
        <v>381</v>
      </c>
      <c r="J199" s="125">
        <v>1</v>
      </c>
      <c r="K199" s="118" t="s">
        <v>371</v>
      </c>
      <c r="L199" s="119" t="s">
        <v>371</v>
      </c>
      <c r="M199" s="126">
        <v>1</v>
      </c>
      <c r="N199" s="303"/>
      <c r="O199" s="306"/>
      <c r="P199" s="285"/>
      <c r="Q199" s="324"/>
    </row>
    <row r="200" spans="3:17" ht="15" customHeight="1" thickBot="1" x14ac:dyDescent="0.3">
      <c r="C200" s="229"/>
      <c r="D200" s="225"/>
      <c r="E200" s="225"/>
      <c r="F200" s="225"/>
      <c r="G200" s="225"/>
      <c r="H200" s="228"/>
      <c r="I200" s="141" t="s">
        <v>382</v>
      </c>
      <c r="J200" s="127">
        <v>1</v>
      </c>
      <c r="K200" s="122" t="s">
        <v>371</v>
      </c>
      <c r="L200" s="123" t="s">
        <v>371</v>
      </c>
      <c r="M200" s="128">
        <v>1</v>
      </c>
      <c r="N200" s="304"/>
      <c r="O200" s="307"/>
      <c r="P200" s="286"/>
      <c r="Q200" s="325"/>
    </row>
    <row r="201" spans="3:17" ht="15" customHeight="1" x14ac:dyDescent="0.25">
      <c r="C201" s="230">
        <v>50</v>
      </c>
      <c r="D201" s="223" t="s">
        <v>421</v>
      </c>
      <c r="E201" s="223" t="s">
        <v>1</v>
      </c>
      <c r="F201" s="223" t="s">
        <v>261</v>
      </c>
      <c r="G201" s="223" t="s">
        <v>10</v>
      </c>
      <c r="H201" s="226" t="s">
        <v>262</v>
      </c>
      <c r="I201" s="112" t="s">
        <v>379</v>
      </c>
      <c r="J201" s="129">
        <v>2</v>
      </c>
      <c r="K201" s="130" t="s">
        <v>371</v>
      </c>
      <c r="L201" s="131" t="s">
        <v>371</v>
      </c>
      <c r="M201" s="138" t="s">
        <v>371</v>
      </c>
      <c r="N201" s="302">
        <v>59</v>
      </c>
      <c r="O201" s="305"/>
      <c r="P201" s="284">
        <f>2+2+3+3</f>
        <v>10</v>
      </c>
      <c r="Q201" s="323"/>
    </row>
    <row r="202" spans="3:17" ht="15" customHeight="1" x14ac:dyDescent="0.25">
      <c r="C202" s="231"/>
      <c r="D202" s="224"/>
      <c r="E202" s="224"/>
      <c r="F202" s="224"/>
      <c r="G202" s="224"/>
      <c r="H202" s="227"/>
      <c r="I202" s="117" t="s">
        <v>380</v>
      </c>
      <c r="J202" s="125">
        <v>2</v>
      </c>
      <c r="K202" s="118" t="s">
        <v>371</v>
      </c>
      <c r="L202" s="119" t="s">
        <v>371</v>
      </c>
      <c r="M202" s="120" t="s">
        <v>371</v>
      </c>
      <c r="N202" s="303"/>
      <c r="O202" s="306"/>
      <c r="P202" s="285"/>
      <c r="Q202" s="324"/>
    </row>
    <row r="203" spans="3:17" ht="14.25" customHeight="1" x14ac:dyDescent="0.25">
      <c r="C203" s="231"/>
      <c r="D203" s="224"/>
      <c r="E203" s="224"/>
      <c r="F203" s="224"/>
      <c r="G203" s="224"/>
      <c r="H203" s="227"/>
      <c r="I203" s="117" t="s">
        <v>381</v>
      </c>
      <c r="J203" s="125">
        <v>2</v>
      </c>
      <c r="K203" s="118" t="s">
        <v>371</v>
      </c>
      <c r="L203" s="139">
        <v>1</v>
      </c>
      <c r="M203" s="120" t="s">
        <v>371</v>
      </c>
      <c r="N203" s="303"/>
      <c r="O203" s="306"/>
      <c r="P203" s="285"/>
      <c r="Q203" s="324"/>
    </row>
    <row r="204" spans="3:17" ht="15.75" customHeight="1" thickBot="1" x14ac:dyDescent="0.3">
      <c r="C204" s="229"/>
      <c r="D204" s="225"/>
      <c r="E204" s="225"/>
      <c r="F204" s="225"/>
      <c r="G204" s="225"/>
      <c r="H204" s="228"/>
      <c r="I204" s="141" t="s">
        <v>382</v>
      </c>
      <c r="J204" s="127">
        <v>2</v>
      </c>
      <c r="K204" s="122" t="s">
        <v>371</v>
      </c>
      <c r="L204" s="140">
        <v>1</v>
      </c>
      <c r="M204" s="124" t="s">
        <v>371</v>
      </c>
      <c r="N204" s="304"/>
      <c r="O204" s="307"/>
      <c r="P204" s="286"/>
      <c r="Q204" s="325"/>
    </row>
    <row r="205" spans="3:17" ht="15.75" customHeight="1" x14ac:dyDescent="0.25">
      <c r="C205" s="230">
        <v>51</v>
      </c>
      <c r="D205" s="223" t="s">
        <v>422</v>
      </c>
      <c r="E205" s="223" t="s">
        <v>274</v>
      </c>
      <c r="F205" s="223" t="s">
        <v>275</v>
      </c>
      <c r="G205" s="223" t="s">
        <v>12</v>
      </c>
      <c r="H205" s="226" t="s">
        <v>276</v>
      </c>
      <c r="I205" s="112" t="s">
        <v>379</v>
      </c>
      <c r="J205" s="129">
        <v>2</v>
      </c>
      <c r="K205" s="130" t="s">
        <v>371</v>
      </c>
      <c r="L205" s="131" t="s">
        <v>371</v>
      </c>
      <c r="M205" s="138" t="s">
        <v>371</v>
      </c>
      <c r="N205" s="302">
        <v>46</v>
      </c>
      <c r="O205" s="305"/>
      <c r="P205" s="284">
        <f>1+1</f>
        <v>2</v>
      </c>
      <c r="Q205" s="308"/>
    </row>
    <row r="206" spans="3:17" ht="15.75" customHeight="1" x14ac:dyDescent="0.25">
      <c r="C206" s="231"/>
      <c r="D206" s="224"/>
      <c r="E206" s="224"/>
      <c r="F206" s="224"/>
      <c r="G206" s="224"/>
      <c r="H206" s="227"/>
      <c r="I206" s="117" t="s">
        <v>380</v>
      </c>
      <c r="J206" s="125">
        <v>2</v>
      </c>
      <c r="K206" s="118" t="s">
        <v>371</v>
      </c>
      <c r="L206" s="119" t="s">
        <v>371</v>
      </c>
      <c r="M206" s="120" t="s">
        <v>371</v>
      </c>
      <c r="N206" s="303"/>
      <c r="O206" s="306"/>
      <c r="P206" s="285"/>
      <c r="Q206" s="309"/>
    </row>
    <row r="207" spans="3:17" ht="15.75" customHeight="1" x14ac:dyDescent="0.25">
      <c r="C207" s="231"/>
      <c r="D207" s="224"/>
      <c r="E207" s="224"/>
      <c r="F207" s="224"/>
      <c r="G207" s="224"/>
      <c r="H207" s="227"/>
      <c r="I207" s="117" t="s">
        <v>381</v>
      </c>
      <c r="J207" s="125">
        <v>1</v>
      </c>
      <c r="K207" s="118" t="s">
        <v>371</v>
      </c>
      <c r="L207" s="119" t="s">
        <v>371</v>
      </c>
      <c r="M207" s="126">
        <v>1</v>
      </c>
      <c r="N207" s="303"/>
      <c r="O207" s="306"/>
      <c r="P207" s="285"/>
      <c r="Q207" s="309"/>
    </row>
    <row r="208" spans="3:17" ht="15.75" customHeight="1" thickBot="1" x14ac:dyDescent="0.3">
      <c r="C208" s="229"/>
      <c r="D208" s="225"/>
      <c r="E208" s="225"/>
      <c r="F208" s="225"/>
      <c r="G208" s="225"/>
      <c r="H208" s="228"/>
      <c r="I208" s="141" t="s">
        <v>382</v>
      </c>
      <c r="J208" s="127">
        <v>1</v>
      </c>
      <c r="K208" s="122" t="s">
        <v>371</v>
      </c>
      <c r="L208" s="123" t="s">
        <v>371</v>
      </c>
      <c r="M208" s="128">
        <v>1</v>
      </c>
      <c r="N208" s="304"/>
      <c r="O208" s="307"/>
      <c r="P208" s="286"/>
      <c r="Q208" s="310"/>
    </row>
    <row r="209" spans="3:17" ht="15" customHeight="1" x14ac:dyDescent="0.25">
      <c r="C209" s="230">
        <v>52</v>
      </c>
      <c r="D209" s="223" t="s">
        <v>422</v>
      </c>
      <c r="E209" s="223" t="s">
        <v>274</v>
      </c>
      <c r="F209" s="223" t="s">
        <v>277</v>
      </c>
      <c r="G209" s="223" t="s">
        <v>12</v>
      </c>
      <c r="H209" s="226" t="s">
        <v>278</v>
      </c>
      <c r="I209" s="112" t="s">
        <v>379</v>
      </c>
      <c r="J209" s="113">
        <v>2</v>
      </c>
      <c r="K209" s="114" t="s">
        <v>371</v>
      </c>
      <c r="L209" s="115" t="s">
        <v>371</v>
      </c>
      <c r="M209" s="116" t="s">
        <v>371</v>
      </c>
      <c r="N209" s="302">
        <v>24</v>
      </c>
      <c r="O209" s="305"/>
      <c r="P209" s="284">
        <v>0</v>
      </c>
      <c r="Q209" s="323"/>
    </row>
    <row r="210" spans="3:17" ht="15" customHeight="1" x14ac:dyDescent="0.25">
      <c r="C210" s="231"/>
      <c r="D210" s="224"/>
      <c r="E210" s="224"/>
      <c r="F210" s="224"/>
      <c r="G210" s="224"/>
      <c r="H210" s="227"/>
      <c r="I210" s="117" t="s">
        <v>380</v>
      </c>
      <c r="J210" s="125">
        <v>2</v>
      </c>
      <c r="K210" s="118" t="s">
        <v>371</v>
      </c>
      <c r="L210" s="119" t="s">
        <v>371</v>
      </c>
      <c r="M210" s="120" t="s">
        <v>371</v>
      </c>
      <c r="N210" s="303"/>
      <c r="O210" s="306"/>
      <c r="P210" s="285"/>
      <c r="Q210" s="324"/>
    </row>
    <row r="211" spans="3:17" ht="15" customHeight="1" x14ac:dyDescent="0.25">
      <c r="C211" s="231"/>
      <c r="D211" s="224"/>
      <c r="E211" s="224"/>
      <c r="F211" s="224"/>
      <c r="G211" s="224"/>
      <c r="H211" s="227"/>
      <c r="I211" s="117" t="s">
        <v>381</v>
      </c>
      <c r="J211" s="125">
        <v>2</v>
      </c>
      <c r="K211" s="118" t="s">
        <v>371</v>
      </c>
      <c r="L211" s="119" t="s">
        <v>371</v>
      </c>
      <c r="M211" s="120" t="s">
        <v>371</v>
      </c>
      <c r="N211" s="303"/>
      <c r="O211" s="306"/>
      <c r="P211" s="285"/>
      <c r="Q211" s="324"/>
    </row>
    <row r="212" spans="3:17" ht="14.25" customHeight="1" thickBot="1" x14ac:dyDescent="0.3">
      <c r="C212" s="229"/>
      <c r="D212" s="225"/>
      <c r="E212" s="225"/>
      <c r="F212" s="225"/>
      <c r="G212" s="225"/>
      <c r="H212" s="228"/>
      <c r="I212" s="141" t="s">
        <v>382</v>
      </c>
      <c r="J212" s="127">
        <v>2</v>
      </c>
      <c r="K212" s="122" t="s">
        <v>371</v>
      </c>
      <c r="L212" s="123" t="s">
        <v>371</v>
      </c>
      <c r="M212" s="124" t="s">
        <v>371</v>
      </c>
      <c r="N212" s="304"/>
      <c r="O212" s="307"/>
      <c r="P212" s="286"/>
      <c r="Q212" s="325"/>
    </row>
    <row r="213" spans="3:17" ht="25.5" customHeight="1" x14ac:dyDescent="0.25">
      <c r="C213" s="230">
        <v>53</v>
      </c>
      <c r="D213" s="223" t="s">
        <v>422</v>
      </c>
      <c r="E213" s="223" t="s">
        <v>274</v>
      </c>
      <c r="F213" s="223" t="s">
        <v>279</v>
      </c>
      <c r="G213" s="223" t="s">
        <v>12</v>
      </c>
      <c r="H213" s="226" t="s">
        <v>280</v>
      </c>
      <c r="I213" s="112" t="s">
        <v>379</v>
      </c>
      <c r="J213" s="129">
        <v>2</v>
      </c>
      <c r="K213" s="130" t="s">
        <v>371</v>
      </c>
      <c r="L213" s="131" t="s">
        <v>371</v>
      </c>
      <c r="M213" s="138" t="s">
        <v>371</v>
      </c>
      <c r="N213" s="302">
        <v>36</v>
      </c>
      <c r="O213" s="305"/>
      <c r="P213" s="284">
        <f>2+2+2+2</f>
        <v>8</v>
      </c>
      <c r="Q213" s="323"/>
    </row>
    <row r="214" spans="3:17" ht="15" customHeight="1" x14ac:dyDescent="0.25">
      <c r="C214" s="231"/>
      <c r="D214" s="224"/>
      <c r="E214" s="224"/>
      <c r="F214" s="224"/>
      <c r="G214" s="224"/>
      <c r="H214" s="227"/>
      <c r="I214" s="117" t="s">
        <v>380</v>
      </c>
      <c r="J214" s="125">
        <v>2</v>
      </c>
      <c r="K214" s="118" t="s">
        <v>371</v>
      </c>
      <c r="L214" s="119" t="s">
        <v>371</v>
      </c>
      <c r="M214" s="120" t="s">
        <v>371</v>
      </c>
      <c r="N214" s="303"/>
      <c r="O214" s="306"/>
      <c r="P214" s="285"/>
      <c r="Q214" s="324"/>
    </row>
    <row r="215" spans="3:17" ht="15.75" customHeight="1" x14ac:dyDescent="0.25">
      <c r="C215" s="231"/>
      <c r="D215" s="224"/>
      <c r="E215" s="224"/>
      <c r="F215" s="224"/>
      <c r="G215" s="224"/>
      <c r="H215" s="227"/>
      <c r="I215" s="117" t="s">
        <v>381</v>
      </c>
      <c r="J215" s="125">
        <v>2</v>
      </c>
      <c r="K215" s="118" t="s">
        <v>371</v>
      </c>
      <c r="L215" s="119" t="s">
        <v>371</v>
      </c>
      <c r="M215" s="120" t="s">
        <v>371</v>
      </c>
      <c r="N215" s="303"/>
      <c r="O215" s="306"/>
      <c r="P215" s="285"/>
      <c r="Q215" s="324"/>
    </row>
    <row r="216" spans="3:17" ht="15.75" customHeight="1" thickBot="1" x14ac:dyDescent="0.3">
      <c r="C216" s="229"/>
      <c r="D216" s="225"/>
      <c r="E216" s="225"/>
      <c r="F216" s="225"/>
      <c r="G216" s="225"/>
      <c r="H216" s="228"/>
      <c r="I216" s="141" t="s">
        <v>382</v>
      </c>
      <c r="J216" s="127">
        <v>2</v>
      </c>
      <c r="K216" s="122" t="s">
        <v>371</v>
      </c>
      <c r="L216" s="123" t="s">
        <v>371</v>
      </c>
      <c r="M216" s="124" t="s">
        <v>371</v>
      </c>
      <c r="N216" s="304"/>
      <c r="O216" s="307"/>
      <c r="P216" s="286"/>
      <c r="Q216" s="325"/>
    </row>
    <row r="217" spans="3:17" ht="15.75" customHeight="1" x14ac:dyDescent="0.25">
      <c r="C217" s="230">
        <v>54</v>
      </c>
      <c r="D217" s="224" t="s">
        <v>423</v>
      </c>
      <c r="E217" s="224" t="s">
        <v>215</v>
      </c>
      <c r="F217" s="224" t="s">
        <v>437</v>
      </c>
      <c r="G217" s="224" t="s">
        <v>10</v>
      </c>
      <c r="H217" s="227" t="s">
        <v>282</v>
      </c>
      <c r="I217" s="112" t="s">
        <v>379</v>
      </c>
      <c r="J217" s="113">
        <v>2</v>
      </c>
      <c r="K217" s="114" t="s">
        <v>371</v>
      </c>
      <c r="L217" s="115" t="s">
        <v>371</v>
      </c>
      <c r="M217" s="116" t="s">
        <v>371</v>
      </c>
      <c r="N217" s="302"/>
      <c r="O217" s="305">
        <v>56</v>
      </c>
      <c r="P217" s="285">
        <f>2+2+2+3</f>
        <v>9</v>
      </c>
      <c r="Q217" s="329" t="s">
        <v>451</v>
      </c>
    </row>
    <row r="218" spans="3:17" ht="15" customHeight="1" x14ac:dyDescent="0.25">
      <c r="C218" s="231"/>
      <c r="D218" s="224"/>
      <c r="E218" s="224"/>
      <c r="F218" s="224"/>
      <c r="G218" s="224"/>
      <c r="H218" s="227"/>
      <c r="I218" s="117" t="s">
        <v>380</v>
      </c>
      <c r="J218" s="125">
        <v>2</v>
      </c>
      <c r="K218" s="118" t="s">
        <v>371</v>
      </c>
      <c r="L218" s="119" t="s">
        <v>371</v>
      </c>
      <c r="M218" s="120" t="s">
        <v>371</v>
      </c>
      <c r="N218" s="303"/>
      <c r="O218" s="306"/>
      <c r="P218" s="285"/>
      <c r="Q218" s="330"/>
    </row>
    <row r="219" spans="3:17" ht="15.75" customHeight="1" x14ac:dyDescent="0.25">
      <c r="C219" s="231"/>
      <c r="D219" s="224"/>
      <c r="E219" s="224"/>
      <c r="F219" s="224"/>
      <c r="G219" s="224"/>
      <c r="H219" s="227"/>
      <c r="I219" s="117" t="s">
        <v>381</v>
      </c>
      <c r="J219" s="125">
        <v>1</v>
      </c>
      <c r="K219" s="118" t="s">
        <v>371</v>
      </c>
      <c r="L219" s="119">
        <v>1</v>
      </c>
      <c r="M219" s="120" t="s">
        <v>371</v>
      </c>
      <c r="N219" s="303"/>
      <c r="O219" s="306"/>
      <c r="P219" s="285"/>
      <c r="Q219" s="330"/>
    </row>
    <row r="220" spans="3:17" ht="15.75" customHeight="1" thickBot="1" x14ac:dyDescent="0.3">
      <c r="C220" s="229"/>
      <c r="D220" s="225"/>
      <c r="E220" s="225"/>
      <c r="F220" s="225"/>
      <c r="G220" s="225"/>
      <c r="H220" s="228"/>
      <c r="I220" s="141" t="s">
        <v>382</v>
      </c>
      <c r="J220" s="127">
        <v>2</v>
      </c>
      <c r="K220" s="122" t="s">
        <v>371</v>
      </c>
      <c r="L220" s="140">
        <v>1</v>
      </c>
      <c r="M220" s="124" t="s">
        <v>371</v>
      </c>
      <c r="N220" s="304"/>
      <c r="O220" s="307"/>
      <c r="P220" s="286"/>
      <c r="Q220" s="331"/>
    </row>
    <row r="221" spans="3:17" ht="15.75" customHeight="1" x14ac:dyDescent="0.25">
      <c r="C221" s="230">
        <v>55</v>
      </c>
      <c r="D221" s="223" t="s">
        <v>423</v>
      </c>
      <c r="E221" s="223" t="s">
        <v>215</v>
      </c>
      <c r="F221" s="223" t="s">
        <v>283</v>
      </c>
      <c r="G221" s="223" t="s">
        <v>10</v>
      </c>
      <c r="H221" s="226" t="s">
        <v>284</v>
      </c>
      <c r="I221" s="112" t="s">
        <v>379</v>
      </c>
      <c r="J221" s="129">
        <v>2</v>
      </c>
      <c r="K221" s="130" t="s">
        <v>371</v>
      </c>
      <c r="L221" s="131" t="s">
        <v>371</v>
      </c>
      <c r="M221" s="138" t="s">
        <v>371</v>
      </c>
      <c r="N221" s="302"/>
      <c r="O221" s="305">
        <v>66</v>
      </c>
      <c r="P221" s="284">
        <f>2+3+2+3</f>
        <v>10</v>
      </c>
      <c r="Q221" s="329" t="s">
        <v>451</v>
      </c>
    </row>
    <row r="222" spans="3:17" ht="15" customHeight="1" x14ac:dyDescent="0.25">
      <c r="C222" s="231"/>
      <c r="D222" s="224"/>
      <c r="E222" s="224"/>
      <c r="F222" s="224"/>
      <c r="G222" s="224"/>
      <c r="H222" s="227"/>
      <c r="I222" s="117" t="s">
        <v>380</v>
      </c>
      <c r="J222" s="125">
        <v>1</v>
      </c>
      <c r="K222" s="118" t="s">
        <v>371</v>
      </c>
      <c r="L222" s="119" t="s">
        <v>371</v>
      </c>
      <c r="M222" s="126">
        <v>1</v>
      </c>
      <c r="N222" s="303"/>
      <c r="O222" s="306"/>
      <c r="P222" s="285"/>
      <c r="Q222" s="356"/>
    </row>
    <row r="223" spans="3:17" ht="15.75" customHeight="1" x14ac:dyDescent="0.25">
      <c r="C223" s="231"/>
      <c r="D223" s="224"/>
      <c r="E223" s="224"/>
      <c r="F223" s="224"/>
      <c r="G223" s="224"/>
      <c r="H223" s="227"/>
      <c r="I223" s="117" t="s">
        <v>381</v>
      </c>
      <c r="J223" s="125">
        <v>2</v>
      </c>
      <c r="K223" s="118" t="s">
        <v>371</v>
      </c>
      <c r="L223" s="119" t="s">
        <v>371</v>
      </c>
      <c r="M223" s="126">
        <v>1</v>
      </c>
      <c r="N223" s="303"/>
      <c r="O223" s="306"/>
      <c r="P223" s="285"/>
      <c r="Q223" s="356"/>
    </row>
    <row r="224" spans="3:17" ht="15.75" customHeight="1" thickBot="1" x14ac:dyDescent="0.3">
      <c r="C224" s="229"/>
      <c r="D224" s="225"/>
      <c r="E224" s="225"/>
      <c r="F224" s="225"/>
      <c r="G224" s="225"/>
      <c r="H224" s="228"/>
      <c r="I224" s="141" t="s">
        <v>382</v>
      </c>
      <c r="J224" s="127">
        <v>2</v>
      </c>
      <c r="K224" s="122" t="s">
        <v>371</v>
      </c>
      <c r="L224" s="123" t="s">
        <v>371</v>
      </c>
      <c r="M224" s="128">
        <v>1</v>
      </c>
      <c r="N224" s="304"/>
      <c r="O224" s="307"/>
      <c r="P224" s="286"/>
      <c r="Q224" s="360"/>
    </row>
    <row r="225" spans="3:17" ht="15.75" customHeight="1" x14ac:dyDescent="0.25">
      <c r="C225" s="230">
        <v>56</v>
      </c>
      <c r="D225" s="223" t="s">
        <v>423</v>
      </c>
      <c r="E225" s="223" t="s">
        <v>215</v>
      </c>
      <c r="F225" s="223" t="s">
        <v>285</v>
      </c>
      <c r="G225" s="223" t="s">
        <v>10</v>
      </c>
      <c r="H225" s="226" t="s">
        <v>286</v>
      </c>
      <c r="I225" s="112" t="s">
        <v>379</v>
      </c>
      <c r="J225" s="113">
        <v>1</v>
      </c>
      <c r="K225" s="114" t="s">
        <v>371</v>
      </c>
      <c r="L225" s="115" t="s">
        <v>371</v>
      </c>
      <c r="M225" s="144">
        <v>1</v>
      </c>
      <c r="N225" s="302"/>
      <c r="O225" s="305">
        <v>67</v>
      </c>
      <c r="P225" s="284">
        <f>2+3+2+2</f>
        <v>9</v>
      </c>
      <c r="Q225" s="329" t="s">
        <v>451</v>
      </c>
    </row>
    <row r="226" spans="3:17" ht="15" customHeight="1" x14ac:dyDescent="0.25">
      <c r="C226" s="231"/>
      <c r="D226" s="224"/>
      <c r="E226" s="224"/>
      <c r="F226" s="224"/>
      <c r="G226" s="224"/>
      <c r="H226" s="227"/>
      <c r="I226" s="117" t="s">
        <v>380</v>
      </c>
      <c r="J226" s="125">
        <v>1</v>
      </c>
      <c r="K226" s="118" t="s">
        <v>371</v>
      </c>
      <c r="L226" s="119" t="s">
        <v>371</v>
      </c>
      <c r="M226" s="126">
        <v>1</v>
      </c>
      <c r="N226" s="303"/>
      <c r="O226" s="306"/>
      <c r="P226" s="285"/>
      <c r="Q226" s="356"/>
    </row>
    <row r="227" spans="3:17" ht="15.75" customHeight="1" x14ac:dyDescent="0.25">
      <c r="C227" s="231"/>
      <c r="D227" s="224"/>
      <c r="E227" s="224"/>
      <c r="F227" s="224"/>
      <c r="G227" s="224"/>
      <c r="H227" s="227"/>
      <c r="I227" s="117" t="s">
        <v>381</v>
      </c>
      <c r="J227" s="125">
        <v>2</v>
      </c>
      <c r="K227" s="118" t="s">
        <v>371</v>
      </c>
      <c r="L227" s="119" t="s">
        <v>371</v>
      </c>
      <c r="M227" s="126">
        <v>1</v>
      </c>
      <c r="N227" s="303"/>
      <c r="O227" s="306"/>
      <c r="P227" s="285"/>
      <c r="Q227" s="356"/>
    </row>
    <row r="228" spans="3:17" ht="15.75" customHeight="1" thickBot="1" x14ac:dyDescent="0.3">
      <c r="C228" s="229"/>
      <c r="D228" s="225"/>
      <c r="E228" s="225"/>
      <c r="F228" s="225"/>
      <c r="G228" s="225"/>
      <c r="H228" s="228"/>
      <c r="I228" s="141" t="s">
        <v>382</v>
      </c>
      <c r="J228" s="127">
        <v>1</v>
      </c>
      <c r="K228" s="122" t="s">
        <v>371</v>
      </c>
      <c r="L228" s="123" t="s">
        <v>371</v>
      </c>
      <c r="M228" s="128">
        <v>1</v>
      </c>
      <c r="N228" s="304"/>
      <c r="O228" s="307"/>
      <c r="P228" s="286"/>
      <c r="Q228" s="360"/>
    </row>
    <row r="229" spans="3:17" x14ac:dyDescent="0.25">
      <c r="C229" s="230">
        <v>57</v>
      </c>
      <c r="D229" s="223" t="s">
        <v>423</v>
      </c>
      <c r="E229" s="223" t="s">
        <v>215</v>
      </c>
      <c r="F229" s="223" t="s">
        <v>287</v>
      </c>
      <c r="G229" s="223" t="s">
        <v>10</v>
      </c>
      <c r="H229" s="226" t="s">
        <v>288</v>
      </c>
      <c r="I229" s="112" t="s">
        <v>379</v>
      </c>
      <c r="J229" s="130" t="s">
        <v>371</v>
      </c>
      <c r="K229" s="130" t="s">
        <v>371</v>
      </c>
      <c r="L229" s="131" t="s">
        <v>371</v>
      </c>
      <c r="M229" s="138" t="s">
        <v>371</v>
      </c>
      <c r="N229" s="302">
        <v>12</v>
      </c>
      <c r="O229" s="305"/>
      <c r="P229" s="284">
        <v>0</v>
      </c>
      <c r="Q229" s="323"/>
    </row>
    <row r="230" spans="3:17" ht="15" customHeight="1" x14ac:dyDescent="0.25">
      <c r="C230" s="202"/>
      <c r="D230" s="198"/>
      <c r="E230" s="198"/>
      <c r="F230" s="198"/>
      <c r="G230" s="198"/>
      <c r="H230" s="200"/>
      <c r="I230" s="117" t="s">
        <v>380</v>
      </c>
      <c r="J230" s="118" t="s">
        <v>371</v>
      </c>
      <c r="K230" s="118" t="s">
        <v>371</v>
      </c>
      <c r="L230" s="119" t="s">
        <v>371</v>
      </c>
      <c r="M230" s="120" t="s">
        <v>371</v>
      </c>
      <c r="N230" s="303"/>
      <c r="O230" s="306"/>
      <c r="P230" s="285"/>
      <c r="Q230" s="324"/>
    </row>
    <row r="231" spans="3:17" ht="15.75" customHeight="1" x14ac:dyDescent="0.25">
      <c r="C231" s="202"/>
      <c r="D231" s="198"/>
      <c r="E231" s="198"/>
      <c r="F231" s="198"/>
      <c r="G231" s="198"/>
      <c r="H231" s="200"/>
      <c r="I231" s="117" t="s">
        <v>381</v>
      </c>
      <c r="J231" s="125">
        <v>2</v>
      </c>
      <c r="K231" s="118" t="s">
        <v>371</v>
      </c>
      <c r="L231" s="119" t="s">
        <v>371</v>
      </c>
      <c r="M231" s="120" t="s">
        <v>371</v>
      </c>
      <c r="N231" s="303"/>
      <c r="O231" s="306"/>
      <c r="P231" s="285"/>
      <c r="Q231" s="324"/>
    </row>
    <row r="232" spans="3:17" ht="15.75" customHeight="1" thickBot="1" x14ac:dyDescent="0.3">
      <c r="C232" s="203"/>
      <c r="D232" s="199"/>
      <c r="E232" s="199"/>
      <c r="F232" s="199"/>
      <c r="G232" s="199"/>
      <c r="H232" s="201"/>
      <c r="I232" s="141" t="s">
        <v>382</v>
      </c>
      <c r="J232" s="127">
        <v>2</v>
      </c>
      <c r="K232" s="122" t="s">
        <v>371</v>
      </c>
      <c r="L232" s="123" t="s">
        <v>371</v>
      </c>
      <c r="M232" s="124" t="s">
        <v>371</v>
      </c>
      <c r="N232" s="304"/>
      <c r="O232" s="307"/>
      <c r="P232" s="286"/>
      <c r="Q232" s="325"/>
    </row>
    <row r="233" spans="3:17" x14ac:dyDescent="0.25">
      <c r="C233" s="230">
        <v>58</v>
      </c>
      <c r="D233" s="223" t="s">
        <v>423</v>
      </c>
      <c r="E233" s="223" t="s">
        <v>215</v>
      </c>
      <c r="F233" s="223" t="s">
        <v>289</v>
      </c>
      <c r="G233" s="223" t="s">
        <v>10</v>
      </c>
      <c r="H233" s="226" t="s">
        <v>290</v>
      </c>
      <c r="I233" s="112" t="s">
        <v>379</v>
      </c>
      <c r="J233" s="113" t="s">
        <v>371</v>
      </c>
      <c r="K233" s="114" t="s">
        <v>371</v>
      </c>
      <c r="L233" s="115" t="s">
        <v>371</v>
      </c>
      <c r="M233" s="144" t="s">
        <v>371</v>
      </c>
      <c r="N233" s="302">
        <v>12</v>
      </c>
      <c r="O233" s="305"/>
      <c r="P233" s="284">
        <v>0</v>
      </c>
      <c r="Q233" s="323"/>
    </row>
    <row r="234" spans="3:17" ht="15" customHeight="1" x14ac:dyDescent="0.25">
      <c r="C234" s="202"/>
      <c r="D234" s="198"/>
      <c r="E234" s="198"/>
      <c r="F234" s="198"/>
      <c r="G234" s="198"/>
      <c r="H234" s="200"/>
      <c r="I234" s="117" t="s">
        <v>380</v>
      </c>
      <c r="J234" s="125" t="s">
        <v>371</v>
      </c>
      <c r="K234" s="118" t="s">
        <v>371</v>
      </c>
      <c r="L234" s="119" t="s">
        <v>371</v>
      </c>
      <c r="M234" s="126" t="s">
        <v>371</v>
      </c>
      <c r="N234" s="303"/>
      <c r="O234" s="306"/>
      <c r="P234" s="285"/>
      <c r="Q234" s="324"/>
    </row>
    <row r="235" spans="3:17" ht="15.75" customHeight="1" x14ac:dyDescent="0.25">
      <c r="C235" s="202"/>
      <c r="D235" s="198"/>
      <c r="E235" s="198"/>
      <c r="F235" s="198"/>
      <c r="G235" s="198"/>
      <c r="H235" s="200"/>
      <c r="I235" s="117" t="s">
        <v>381</v>
      </c>
      <c r="J235" s="125">
        <v>2</v>
      </c>
      <c r="K235" s="118" t="s">
        <v>371</v>
      </c>
      <c r="L235" s="119" t="s">
        <v>371</v>
      </c>
      <c r="M235" s="126" t="s">
        <v>371</v>
      </c>
      <c r="N235" s="303"/>
      <c r="O235" s="306"/>
      <c r="P235" s="285"/>
      <c r="Q235" s="324"/>
    </row>
    <row r="236" spans="3:17" ht="15.75" customHeight="1" thickBot="1" x14ac:dyDescent="0.3">
      <c r="C236" s="203"/>
      <c r="D236" s="199"/>
      <c r="E236" s="199"/>
      <c r="F236" s="199"/>
      <c r="G236" s="199"/>
      <c r="H236" s="201"/>
      <c r="I236" s="141" t="s">
        <v>382</v>
      </c>
      <c r="J236" s="127">
        <v>2</v>
      </c>
      <c r="K236" s="122" t="s">
        <v>371</v>
      </c>
      <c r="L236" s="123" t="s">
        <v>371</v>
      </c>
      <c r="M236" s="128" t="s">
        <v>371</v>
      </c>
      <c r="N236" s="304"/>
      <c r="O236" s="307"/>
      <c r="P236" s="286"/>
      <c r="Q236" s="325"/>
    </row>
    <row r="237" spans="3:17" ht="15.75" customHeight="1" x14ac:dyDescent="0.25">
      <c r="C237" s="230">
        <v>59</v>
      </c>
      <c r="D237" s="223" t="s">
        <v>423</v>
      </c>
      <c r="E237" s="223" t="s">
        <v>291</v>
      </c>
      <c r="F237" s="223" t="s">
        <v>292</v>
      </c>
      <c r="G237" s="223" t="s">
        <v>10</v>
      </c>
      <c r="H237" s="226" t="s">
        <v>293</v>
      </c>
      <c r="I237" s="112" t="s">
        <v>379</v>
      </c>
      <c r="J237" s="129">
        <v>1</v>
      </c>
      <c r="K237" s="130" t="s">
        <v>371</v>
      </c>
      <c r="L237" s="131" t="s">
        <v>371</v>
      </c>
      <c r="M237" s="132">
        <v>1</v>
      </c>
      <c r="N237" s="302">
        <v>64</v>
      </c>
      <c r="O237" s="305"/>
      <c r="P237" s="284">
        <f>2+2+2+2</f>
        <v>8</v>
      </c>
      <c r="Q237" s="323"/>
    </row>
    <row r="238" spans="3:17" ht="15" customHeight="1" x14ac:dyDescent="0.25">
      <c r="C238" s="231"/>
      <c r="D238" s="224"/>
      <c r="E238" s="224"/>
      <c r="F238" s="224"/>
      <c r="G238" s="224"/>
      <c r="H238" s="227"/>
      <c r="I238" s="117" t="s">
        <v>380</v>
      </c>
      <c r="J238" s="125">
        <v>1</v>
      </c>
      <c r="K238" s="118" t="s">
        <v>371</v>
      </c>
      <c r="L238" s="119" t="s">
        <v>371</v>
      </c>
      <c r="M238" s="126">
        <v>1</v>
      </c>
      <c r="N238" s="303"/>
      <c r="O238" s="306"/>
      <c r="P238" s="285"/>
      <c r="Q238" s="324"/>
    </row>
    <row r="239" spans="3:17" ht="15.75" customHeight="1" x14ac:dyDescent="0.25">
      <c r="C239" s="231"/>
      <c r="D239" s="224"/>
      <c r="E239" s="224"/>
      <c r="F239" s="224"/>
      <c r="G239" s="224"/>
      <c r="H239" s="227"/>
      <c r="I239" s="117" t="s">
        <v>381</v>
      </c>
      <c r="J239" s="125">
        <v>1</v>
      </c>
      <c r="K239" s="118" t="s">
        <v>371</v>
      </c>
      <c r="L239" s="119" t="s">
        <v>371</v>
      </c>
      <c r="M239" s="126">
        <v>1</v>
      </c>
      <c r="N239" s="303"/>
      <c r="O239" s="306"/>
      <c r="P239" s="285"/>
      <c r="Q239" s="324"/>
    </row>
    <row r="240" spans="3:17" ht="15.75" customHeight="1" thickBot="1" x14ac:dyDescent="0.3">
      <c r="C240" s="229"/>
      <c r="D240" s="225"/>
      <c r="E240" s="225"/>
      <c r="F240" s="225"/>
      <c r="G240" s="225"/>
      <c r="H240" s="228"/>
      <c r="I240" s="141" t="s">
        <v>382</v>
      </c>
      <c r="J240" s="127">
        <v>1</v>
      </c>
      <c r="K240" s="122" t="s">
        <v>371</v>
      </c>
      <c r="L240" s="123" t="s">
        <v>371</v>
      </c>
      <c r="M240" s="128">
        <v>1</v>
      </c>
      <c r="N240" s="304"/>
      <c r="O240" s="307"/>
      <c r="P240" s="286"/>
      <c r="Q240" s="325"/>
    </row>
    <row r="241" spans="3:17" ht="30" x14ac:dyDescent="0.25">
      <c r="C241" s="230">
        <v>60</v>
      </c>
      <c r="D241" s="223" t="s">
        <v>423</v>
      </c>
      <c r="E241" s="223" t="s">
        <v>291</v>
      </c>
      <c r="F241" s="223" t="s">
        <v>294</v>
      </c>
      <c r="G241" s="223" t="s">
        <v>10</v>
      </c>
      <c r="H241" s="226" t="s">
        <v>295</v>
      </c>
      <c r="I241" s="112" t="s">
        <v>379</v>
      </c>
      <c r="J241" s="113">
        <v>2</v>
      </c>
      <c r="K241" s="114" t="s">
        <v>371</v>
      </c>
      <c r="L241" s="115" t="s">
        <v>371</v>
      </c>
      <c r="M241" s="116" t="s">
        <v>371</v>
      </c>
      <c r="N241" s="302">
        <v>29</v>
      </c>
      <c r="O241" s="305"/>
      <c r="P241" s="284">
        <f>2+2+2</f>
        <v>6</v>
      </c>
      <c r="Q241" s="323"/>
    </row>
    <row r="242" spans="3:17" ht="15" customHeight="1" x14ac:dyDescent="0.25">
      <c r="C242" s="202"/>
      <c r="D242" s="198"/>
      <c r="E242" s="198"/>
      <c r="F242" s="198"/>
      <c r="G242" s="198"/>
      <c r="H242" s="200"/>
      <c r="I242" s="117" t="s">
        <v>380</v>
      </c>
      <c r="J242" s="118" t="s">
        <v>371</v>
      </c>
      <c r="K242" s="118" t="s">
        <v>371</v>
      </c>
      <c r="L242" s="119" t="s">
        <v>371</v>
      </c>
      <c r="M242" s="120" t="s">
        <v>371</v>
      </c>
      <c r="N242" s="303"/>
      <c r="O242" s="306"/>
      <c r="P242" s="285"/>
      <c r="Q242" s="324"/>
    </row>
    <row r="243" spans="3:17" ht="15.75" customHeight="1" x14ac:dyDescent="0.25">
      <c r="C243" s="202"/>
      <c r="D243" s="198"/>
      <c r="E243" s="198"/>
      <c r="F243" s="198"/>
      <c r="G243" s="198"/>
      <c r="H243" s="200"/>
      <c r="I243" s="117" t="s">
        <v>381</v>
      </c>
      <c r="J243" s="125">
        <v>2</v>
      </c>
      <c r="K243" s="118" t="s">
        <v>371</v>
      </c>
      <c r="L243" s="119" t="s">
        <v>371</v>
      </c>
      <c r="M243" s="126" t="s">
        <v>371</v>
      </c>
      <c r="N243" s="303"/>
      <c r="O243" s="306"/>
      <c r="P243" s="285"/>
      <c r="Q243" s="324"/>
    </row>
    <row r="244" spans="3:17" ht="15.75" customHeight="1" thickBot="1" x14ac:dyDescent="0.3">
      <c r="C244" s="203"/>
      <c r="D244" s="199"/>
      <c r="E244" s="199"/>
      <c r="F244" s="199"/>
      <c r="G244" s="199"/>
      <c r="H244" s="201"/>
      <c r="I244" s="141" t="s">
        <v>382</v>
      </c>
      <c r="J244" s="127">
        <v>1</v>
      </c>
      <c r="K244" s="122" t="s">
        <v>371</v>
      </c>
      <c r="L244" s="123" t="s">
        <v>371</v>
      </c>
      <c r="M244" s="124">
        <v>1</v>
      </c>
      <c r="N244" s="304"/>
      <c r="O244" s="307"/>
      <c r="P244" s="286"/>
      <c r="Q244" s="325"/>
    </row>
    <row r="245" spans="3:17" ht="15.75" customHeight="1" x14ac:dyDescent="0.25">
      <c r="C245" s="230">
        <v>61</v>
      </c>
      <c r="D245" s="223" t="s">
        <v>424</v>
      </c>
      <c r="E245" s="223" t="s">
        <v>296</v>
      </c>
      <c r="F245" s="223" t="s">
        <v>297</v>
      </c>
      <c r="G245" s="223" t="s">
        <v>206</v>
      </c>
      <c r="H245" s="226" t="s">
        <v>298</v>
      </c>
      <c r="I245" s="112" t="s">
        <v>379</v>
      </c>
      <c r="J245" s="129">
        <v>2</v>
      </c>
      <c r="K245" s="130" t="s">
        <v>371</v>
      </c>
      <c r="L245" s="131" t="s">
        <v>371</v>
      </c>
      <c r="M245" s="138" t="s">
        <v>371</v>
      </c>
      <c r="N245" s="302">
        <v>46</v>
      </c>
      <c r="O245" s="305"/>
      <c r="P245" s="284">
        <f>2+2+3+3</f>
        <v>10</v>
      </c>
      <c r="Q245" s="323"/>
    </row>
    <row r="246" spans="3:17" ht="15" customHeight="1" x14ac:dyDescent="0.25">
      <c r="C246" s="231"/>
      <c r="D246" s="224"/>
      <c r="E246" s="224"/>
      <c r="F246" s="224"/>
      <c r="G246" s="224"/>
      <c r="H246" s="227"/>
      <c r="I246" s="117" t="s">
        <v>380</v>
      </c>
      <c r="J246" s="125">
        <v>2</v>
      </c>
      <c r="K246" s="118" t="s">
        <v>371</v>
      </c>
      <c r="L246" s="119" t="s">
        <v>371</v>
      </c>
      <c r="M246" s="120" t="s">
        <v>371</v>
      </c>
      <c r="N246" s="303"/>
      <c r="O246" s="306"/>
      <c r="P246" s="285"/>
      <c r="Q246" s="324"/>
    </row>
    <row r="247" spans="3:17" ht="15.75" customHeight="1" x14ac:dyDescent="0.25">
      <c r="C247" s="231"/>
      <c r="D247" s="224"/>
      <c r="E247" s="224"/>
      <c r="F247" s="224"/>
      <c r="G247" s="224"/>
      <c r="H247" s="227"/>
      <c r="I247" s="117" t="s">
        <v>381</v>
      </c>
      <c r="J247" s="125">
        <v>2</v>
      </c>
      <c r="K247" s="118" t="s">
        <v>371</v>
      </c>
      <c r="L247" s="119" t="s">
        <v>371</v>
      </c>
      <c r="M247" s="126">
        <v>1</v>
      </c>
      <c r="N247" s="303"/>
      <c r="O247" s="306"/>
      <c r="P247" s="285"/>
      <c r="Q247" s="324"/>
    </row>
    <row r="248" spans="3:17" ht="15.75" customHeight="1" thickBot="1" x14ac:dyDescent="0.3">
      <c r="C248" s="229"/>
      <c r="D248" s="225"/>
      <c r="E248" s="225"/>
      <c r="F248" s="225"/>
      <c r="G248" s="225"/>
      <c r="H248" s="228"/>
      <c r="I248" s="141" t="s">
        <v>382</v>
      </c>
      <c r="J248" s="127">
        <v>2</v>
      </c>
      <c r="K248" s="122" t="s">
        <v>371</v>
      </c>
      <c r="L248" s="123" t="s">
        <v>371</v>
      </c>
      <c r="M248" s="128">
        <v>1</v>
      </c>
      <c r="N248" s="304"/>
      <c r="O248" s="307"/>
      <c r="P248" s="286"/>
      <c r="Q248" s="325"/>
    </row>
    <row r="249" spans="3:17" ht="15.75" customHeight="1" x14ac:dyDescent="0.25">
      <c r="C249" s="230">
        <v>62</v>
      </c>
      <c r="D249" s="223" t="s">
        <v>424</v>
      </c>
      <c r="E249" s="223" t="s">
        <v>2</v>
      </c>
      <c r="F249" s="223" t="s">
        <v>301</v>
      </c>
      <c r="G249" s="223" t="s">
        <v>10</v>
      </c>
      <c r="H249" s="226" t="s">
        <v>302</v>
      </c>
      <c r="I249" s="112" t="s">
        <v>379</v>
      </c>
      <c r="J249" s="130" t="s">
        <v>371</v>
      </c>
      <c r="K249" s="130" t="s">
        <v>371</v>
      </c>
      <c r="L249" s="131" t="s">
        <v>371</v>
      </c>
      <c r="M249" s="138" t="s">
        <v>371</v>
      </c>
      <c r="N249" s="302">
        <v>42</v>
      </c>
      <c r="O249" s="305"/>
      <c r="P249" s="284">
        <f>2+4+3</f>
        <v>9</v>
      </c>
      <c r="Q249" s="308"/>
    </row>
    <row r="250" spans="3:17" ht="15.75" customHeight="1" x14ac:dyDescent="0.25">
      <c r="C250" s="231"/>
      <c r="D250" s="224"/>
      <c r="E250" s="224"/>
      <c r="F250" s="224"/>
      <c r="G250" s="224"/>
      <c r="H250" s="227"/>
      <c r="I250" s="117" t="s">
        <v>380</v>
      </c>
      <c r="J250" s="125">
        <v>2</v>
      </c>
      <c r="K250" s="118" t="s">
        <v>371</v>
      </c>
      <c r="L250" s="119" t="s">
        <v>371</v>
      </c>
      <c r="M250" s="120" t="s">
        <v>371</v>
      </c>
      <c r="N250" s="303"/>
      <c r="O250" s="306"/>
      <c r="P250" s="285"/>
      <c r="Q250" s="309"/>
    </row>
    <row r="251" spans="3:17" ht="15.75" customHeight="1" x14ac:dyDescent="0.25">
      <c r="C251" s="231"/>
      <c r="D251" s="224"/>
      <c r="E251" s="224"/>
      <c r="F251" s="224"/>
      <c r="G251" s="224"/>
      <c r="H251" s="227"/>
      <c r="I251" s="117" t="s">
        <v>381</v>
      </c>
      <c r="J251" s="125">
        <v>3</v>
      </c>
      <c r="K251" s="118" t="s">
        <v>371</v>
      </c>
      <c r="L251" s="119" t="s">
        <v>371</v>
      </c>
      <c r="M251" s="120" t="s">
        <v>371</v>
      </c>
      <c r="N251" s="303"/>
      <c r="O251" s="306"/>
      <c r="P251" s="285"/>
      <c r="Q251" s="309"/>
    </row>
    <row r="252" spans="3:17" ht="15.75" customHeight="1" thickBot="1" x14ac:dyDescent="0.3">
      <c r="C252" s="229"/>
      <c r="D252" s="225"/>
      <c r="E252" s="225"/>
      <c r="F252" s="225"/>
      <c r="G252" s="225"/>
      <c r="H252" s="228"/>
      <c r="I252" s="141" t="s">
        <v>382</v>
      </c>
      <c r="J252" s="127">
        <v>4</v>
      </c>
      <c r="K252" s="122" t="s">
        <v>371</v>
      </c>
      <c r="L252" s="123" t="s">
        <v>371</v>
      </c>
      <c r="M252" s="124" t="s">
        <v>371</v>
      </c>
      <c r="N252" s="304"/>
      <c r="O252" s="307"/>
      <c r="P252" s="286"/>
      <c r="Q252" s="310"/>
    </row>
    <row r="253" spans="3:17" ht="15.75" customHeight="1" x14ac:dyDescent="0.25">
      <c r="C253" s="230">
        <v>63</v>
      </c>
      <c r="D253" s="223" t="s">
        <v>424</v>
      </c>
      <c r="E253" s="223" t="s">
        <v>2</v>
      </c>
      <c r="F253" s="223" t="s">
        <v>303</v>
      </c>
      <c r="G253" s="223" t="s">
        <v>10</v>
      </c>
      <c r="H253" s="226" t="s">
        <v>304</v>
      </c>
      <c r="I253" s="112" t="s">
        <v>379</v>
      </c>
      <c r="J253" s="113">
        <v>2</v>
      </c>
      <c r="K253" s="114" t="s">
        <v>371</v>
      </c>
      <c r="L253" s="115" t="s">
        <v>371</v>
      </c>
      <c r="M253" s="116" t="s">
        <v>371</v>
      </c>
      <c r="N253" s="302">
        <v>42</v>
      </c>
      <c r="O253" s="305"/>
      <c r="P253" s="284">
        <f>4+2+3</f>
        <v>9</v>
      </c>
      <c r="Q253" s="323"/>
    </row>
    <row r="254" spans="3:17" ht="15.75" customHeight="1" x14ac:dyDescent="0.25">
      <c r="C254" s="231"/>
      <c r="D254" s="224"/>
      <c r="E254" s="224"/>
      <c r="F254" s="224"/>
      <c r="G254" s="224"/>
      <c r="H254" s="227"/>
      <c r="I254" s="117" t="s">
        <v>380</v>
      </c>
      <c r="J254" s="118" t="s">
        <v>371</v>
      </c>
      <c r="K254" s="118" t="s">
        <v>371</v>
      </c>
      <c r="L254" s="119" t="s">
        <v>371</v>
      </c>
      <c r="M254" s="120" t="s">
        <v>371</v>
      </c>
      <c r="N254" s="303"/>
      <c r="O254" s="306"/>
      <c r="P254" s="285"/>
      <c r="Q254" s="324"/>
    </row>
    <row r="255" spans="3:17" ht="15.75" customHeight="1" x14ac:dyDescent="0.25">
      <c r="C255" s="231"/>
      <c r="D255" s="224"/>
      <c r="E255" s="224"/>
      <c r="F255" s="224"/>
      <c r="G255" s="224"/>
      <c r="H255" s="227"/>
      <c r="I255" s="117" t="s">
        <v>381</v>
      </c>
      <c r="J255" s="125">
        <v>4</v>
      </c>
      <c r="K255" s="118" t="s">
        <v>371</v>
      </c>
      <c r="L255" s="119" t="s">
        <v>371</v>
      </c>
      <c r="M255" s="120" t="s">
        <v>371</v>
      </c>
      <c r="N255" s="303"/>
      <c r="O255" s="306"/>
      <c r="P255" s="285"/>
      <c r="Q255" s="324"/>
    </row>
    <row r="256" spans="3:17" ht="15.75" customHeight="1" thickBot="1" x14ac:dyDescent="0.3">
      <c r="C256" s="229"/>
      <c r="D256" s="225"/>
      <c r="E256" s="225"/>
      <c r="F256" s="225"/>
      <c r="G256" s="225"/>
      <c r="H256" s="228"/>
      <c r="I256" s="141" t="s">
        <v>382</v>
      </c>
      <c r="J256" s="127">
        <v>3</v>
      </c>
      <c r="K256" s="122" t="s">
        <v>371</v>
      </c>
      <c r="L256" s="123" t="s">
        <v>371</v>
      </c>
      <c r="M256" s="124" t="s">
        <v>371</v>
      </c>
      <c r="N256" s="304"/>
      <c r="O256" s="307"/>
      <c r="P256" s="286"/>
      <c r="Q256" s="325"/>
    </row>
    <row r="257" spans="3:17" ht="15.75" customHeight="1" x14ac:dyDescent="0.25">
      <c r="C257" s="230">
        <v>64</v>
      </c>
      <c r="D257" s="223" t="s">
        <v>424</v>
      </c>
      <c r="E257" s="223" t="s">
        <v>2</v>
      </c>
      <c r="F257" s="223" t="s">
        <v>305</v>
      </c>
      <c r="G257" s="223" t="s">
        <v>10</v>
      </c>
      <c r="H257" s="226" t="s">
        <v>306</v>
      </c>
      <c r="I257" s="112" t="s">
        <v>379</v>
      </c>
      <c r="J257" s="129">
        <v>1</v>
      </c>
      <c r="K257" s="130" t="s">
        <v>371</v>
      </c>
      <c r="L257" s="131">
        <v>1</v>
      </c>
      <c r="M257" s="138" t="s">
        <v>371</v>
      </c>
      <c r="N257" s="302">
        <v>45</v>
      </c>
      <c r="O257" s="305"/>
      <c r="P257" s="284">
        <f>2+2+3+2</f>
        <v>9</v>
      </c>
      <c r="Q257" s="323"/>
    </row>
    <row r="258" spans="3:17" ht="15.75" customHeight="1" x14ac:dyDescent="0.25">
      <c r="C258" s="231"/>
      <c r="D258" s="224"/>
      <c r="E258" s="224"/>
      <c r="F258" s="224"/>
      <c r="G258" s="224"/>
      <c r="H258" s="227"/>
      <c r="I258" s="117" t="s">
        <v>380</v>
      </c>
      <c r="J258" s="125">
        <v>2</v>
      </c>
      <c r="K258" s="118" t="s">
        <v>371</v>
      </c>
      <c r="L258" s="119" t="s">
        <v>371</v>
      </c>
      <c r="M258" s="120" t="s">
        <v>371</v>
      </c>
      <c r="N258" s="303"/>
      <c r="O258" s="306"/>
      <c r="P258" s="285"/>
      <c r="Q258" s="324"/>
    </row>
    <row r="259" spans="3:17" ht="15.75" customHeight="1" x14ac:dyDescent="0.25">
      <c r="C259" s="231"/>
      <c r="D259" s="224"/>
      <c r="E259" s="224"/>
      <c r="F259" s="224"/>
      <c r="G259" s="224"/>
      <c r="H259" s="227"/>
      <c r="I259" s="117" t="s">
        <v>381</v>
      </c>
      <c r="J259" s="125">
        <v>2</v>
      </c>
      <c r="K259" s="118" t="s">
        <v>371</v>
      </c>
      <c r="L259" s="139">
        <v>1</v>
      </c>
      <c r="M259" s="120" t="s">
        <v>371</v>
      </c>
      <c r="N259" s="303"/>
      <c r="O259" s="306"/>
      <c r="P259" s="285"/>
      <c r="Q259" s="324"/>
    </row>
    <row r="260" spans="3:17" ht="15.75" customHeight="1" thickBot="1" x14ac:dyDescent="0.3">
      <c r="C260" s="229"/>
      <c r="D260" s="225"/>
      <c r="E260" s="225"/>
      <c r="F260" s="225"/>
      <c r="G260" s="225"/>
      <c r="H260" s="228"/>
      <c r="I260" s="141" t="s">
        <v>382</v>
      </c>
      <c r="J260" s="127">
        <v>1</v>
      </c>
      <c r="K260" s="122" t="s">
        <v>371</v>
      </c>
      <c r="L260" s="140">
        <v>1</v>
      </c>
      <c r="M260" s="124" t="s">
        <v>371</v>
      </c>
      <c r="N260" s="304"/>
      <c r="O260" s="307"/>
      <c r="P260" s="286"/>
      <c r="Q260" s="325"/>
    </row>
    <row r="261" spans="3:17" ht="15" customHeight="1" x14ac:dyDescent="0.25">
      <c r="C261" s="230">
        <v>65</v>
      </c>
      <c r="D261" s="223" t="s">
        <v>424</v>
      </c>
      <c r="E261" s="223" t="s">
        <v>2</v>
      </c>
      <c r="F261" s="223" t="s">
        <v>307</v>
      </c>
      <c r="G261" s="223" t="s">
        <v>10</v>
      </c>
      <c r="H261" s="226" t="s">
        <v>308</v>
      </c>
      <c r="I261" s="112" t="s">
        <v>379</v>
      </c>
      <c r="J261" s="113">
        <v>2</v>
      </c>
      <c r="K261" s="114" t="s">
        <v>371</v>
      </c>
      <c r="L261" s="115" t="s">
        <v>371</v>
      </c>
      <c r="M261" s="116" t="s">
        <v>371</v>
      </c>
      <c r="N261" s="302">
        <v>48</v>
      </c>
      <c r="O261" s="305"/>
      <c r="P261" s="284">
        <f>2+2+3+3</f>
        <v>10</v>
      </c>
      <c r="Q261" s="323"/>
    </row>
    <row r="262" spans="3:17" ht="15.75" customHeight="1" x14ac:dyDescent="0.25">
      <c r="C262" s="231"/>
      <c r="D262" s="224"/>
      <c r="E262" s="224"/>
      <c r="F262" s="224"/>
      <c r="G262" s="224"/>
      <c r="H262" s="227"/>
      <c r="I262" s="117" t="s">
        <v>380</v>
      </c>
      <c r="J262" s="125">
        <v>2</v>
      </c>
      <c r="K262" s="118" t="s">
        <v>371</v>
      </c>
      <c r="L262" s="119" t="s">
        <v>371</v>
      </c>
      <c r="M262" s="120" t="s">
        <v>371</v>
      </c>
      <c r="N262" s="303"/>
      <c r="O262" s="306"/>
      <c r="P262" s="285"/>
      <c r="Q262" s="324"/>
    </row>
    <row r="263" spans="3:17" ht="15.75" customHeight="1" x14ac:dyDescent="0.25">
      <c r="C263" s="231"/>
      <c r="D263" s="224"/>
      <c r="E263" s="224"/>
      <c r="F263" s="224"/>
      <c r="G263" s="224"/>
      <c r="H263" s="227"/>
      <c r="I263" s="117" t="s">
        <v>381</v>
      </c>
      <c r="J263" s="125">
        <v>2</v>
      </c>
      <c r="K263" s="118" t="s">
        <v>371</v>
      </c>
      <c r="L263" s="119" t="s">
        <v>371</v>
      </c>
      <c r="M263" s="126">
        <v>1</v>
      </c>
      <c r="N263" s="303"/>
      <c r="O263" s="306"/>
      <c r="P263" s="285"/>
      <c r="Q263" s="324"/>
    </row>
    <row r="264" spans="3:17" ht="15.75" customHeight="1" thickBot="1" x14ac:dyDescent="0.3">
      <c r="C264" s="229"/>
      <c r="D264" s="225"/>
      <c r="E264" s="225"/>
      <c r="F264" s="225"/>
      <c r="G264" s="225"/>
      <c r="H264" s="228"/>
      <c r="I264" s="141" t="s">
        <v>382</v>
      </c>
      <c r="J264" s="127">
        <v>2</v>
      </c>
      <c r="K264" s="122" t="s">
        <v>371</v>
      </c>
      <c r="L264" s="123" t="s">
        <v>371</v>
      </c>
      <c r="M264" s="128">
        <v>1</v>
      </c>
      <c r="N264" s="304"/>
      <c r="O264" s="307"/>
      <c r="P264" s="286"/>
      <c r="Q264" s="325"/>
    </row>
    <row r="265" spans="3:17" ht="15.75" customHeight="1" x14ac:dyDescent="0.25">
      <c r="C265" s="230">
        <v>66</v>
      </c>
      <c r="D265" s="232" t="s">
        <v>424</v>
      </c>
      <c r="E265" s="232" t="s">
        <v>3</v>
      </c>
      <c r="F265" s="232" t="s">
        <v>309</v>
      </c>
      <c r="G265" s="232" t="s">
        <v>10</v>
      </c>
      <c r="H265" s="235" t="s">
        <v>310</v>
      </c>
      <c r="I265" s="107" t="s">
        <v>379</v>
      </c>
      <c r="J265" s="104">
        <v>2</v>
      </c>
      <c r="K265" s="102" t="s">
        <v>371</v>
      </c>
      <c r="L265" s="90" t="s">
        <v>371</v>
      </c>
      <c r="M265" s="196">
        <v>1</v>
      </c>
      <c r="N265" s="350">
        <v>47</v>
      </c>
      <c r="O265" s="341"/>
      <c r="P265" s="344">
        <f>2+3+2+2</f>
        <v>9</v>
      </c>
      <c r="Q265" s="347"/>
    </row>
    <row r="266" spans="3:17" ht="15.75" customHeight="1" x14ac:dyDescent="0.25">
      <c r="C266" s="231"/>
      <c r="D266" s="233"/>
      <c r="E266" s="233"/>
      <c r="F266" s="233"/>
      <c r="G266" s="233"/>
      <c r="H266" s="236"/>
      <c r="I266" s="108" t="s">
        <v>380</v>
      </c>
      <c r="J266" s="91">
        <v>2</v>
      </c>
      <c r="K266" s="93" t="s">
        <v>371</v>
      </c>
      <c r="L266" s="95" t="s">
        <v>371</v>
      </c>
      <c r="M266" s="94" t="s">
        <v>371</v>
      </c>
      <c r="N266" s="351"/>
      <c r="O266" s="342"/>
      <c r="P266" s="345"/>
      <c r="Q266" s="348"/>
    </row>
    <row r="267" spans="3:17" ht="15.75" customHeight="1" x14ac:dyDescent="0.25">
      <c r="C267" s="231"/>
      <c r="D267" s="233"/>
      <c r="E267" s="233"/>
      <c r="F267" s="233"/>
      <c r="G267" s="233"/>
      <c r="H267" s="236"/>
      <c r="I267" s="108" t="s">
        <v>381</v>
      </c>
      <c r="J267" s="91">
        <v>2</v>
      </c>
      <c r="K267" s="93" t="s">
        <v>371</v>
      </c>
      <c r="L267" s="95" t="s">
        <v>371</v>
      </c>
      <c r="M267" s="94" t="s">
        <v>371</v>
      </c>
      <c r="N267" s="351"/>
      <c r="O267" s="342"/>
      <c r="P267" s="345"/>
      <c r="Q267" s="348"/>
    </row>
    <row r="268" spans="3:17" ht="15" customHeight="1" thickBot="1" x14ac:dyDescent="0.3">
      <c r="C268" s="229"/>
      <c r="D268" s="234"/>
      <c r="E268" s="234"/>
      <c r="F268" s="234"/>
      <c r="G268" s="234"/>
      <c r="H268" s="237"/>
      <c r="I268" s="109" t="s">
        <v>382</v>
      </c>
      <c r="J268" s="96">
        <v>2</v>
      </c>
      <c r="K268" s="98" t="s">
        <v>371</v>
      </c>
      <c r="L268" s="100" t="s">
        <v>371</v>
      </c>
      <c r="M268" s="99" t="s">
        <v>371</v>
      </c>
      <c r="N268" s="352"/>
      <c r="O268" s="343"/>
      <c r="P268" s="346"/>
      <c r="Q268" s="349"/>
    </row>
    <row r="269" spans="3:17" ht="15.75" customHeight="1" x14ac:dyDescent="0.25">
      <c r="C269" s="230">
        <v>67</v>
      </c>
      <c r="D269" s="232" t="s">
        <v>425</v>
      </c>
      <c r="E269" s="232" t="s">
        <v>3</v>
      </c>
      <c r="F269" s="232" t="s">
        <v>320</v>
      </c>
      <c r="G269" s="232" t="s">
        <v>10</v>
      </c>
      <c r="H269" s="235" t="s">
        <v>321</v>
      </c>
      <c r="I269" s="107" t="s">
        <v>379</v>
      </c>
      <c r="J269" s="87">
        <v>4</v>
      </c>
      <c r="K269" s="88" t="s">
        <v>371</v>
      </c>
      <c r="L269" s="90" t="s">
        <v>371</v>
      </c>
      <c r="M269" s="196">
        <v>1</v>
      </c>
      <c r="N269" s="350">
        <v>70</v>
      </c>
      <c r="O269" s="341"/>
      <c r="P269" s="344">
        <f>5+2+5+2</f>
        <v>14</v>
      </c>
      <c r="Q269" s="379" t="s">
        <v>446</v>
      </c>
    </row>
    <row r="270" spans="3:17" ht="15.75" customHeight="1" x14ac:dyDescent="0.25">
      <c r="C270" s="231"/>
      <c r="D270" s="233"/>
      <c r="E270" s="233"/>
      <c r="F270" s="233"/>
      <c r="G270" s="233"/>
      <c r="H270" s="236"/>
      <c r="I270" s="108" t="s">
        <v>380</v>
      </c>
      <c r="J270" s="91">
        <v>4</v>
      </c>
      <c r="K270" s="93" t="s">
        <v>371</v>
      </c>
      <c r="L270" s="95" t="s">
        <v>371</v>
      </c>
      <c r="M270" s="94">
        <v>1</v>
      </c>
      <c r="N270" s="351"/>
      <c r="O270" s="342"/>
      <c r="P270" s="345"/>
      <c r="Q270" s="380"/>
    </row>
    <row r="271" spans="3:17" ht="15.75" customHeight="1" x14ac:dyDescent="0.25">
      <c r="C271" s="231"/>
      <c r="D271" s="233"/>
      <c r="E271" s="233"/>
      <c r="F271" s="233"/>
      <c r="G271" s="233"/>
      <c r="H271" s="236"/>
      <c r="I271" s="108" t="s">
        <v>381</v>
      </c>
      <c r="J271" s="91">
        <v>2</v>
      </c>
      <c r="K271" s="93" t="s">
        <v>371</v>
      </c>
      <c r="L271" s="95" t="s">
        <v>371</v>
      </c>
      <c r="M271" s="94" t="s">
        <v>371</v>
      </c>
      <c r="N271" s="351"/>
      <c r="O271" s="342"/>
      <c r="P271" s="345"/>
      <c r="Q271" s="380"/>
    </row>
    <row r="272" spans="3:17" ht="15.75" customHeight="1" thickBot="1" x14ac:dyDescent="0.3">
      <c r="C272" s="229"/>
      <c r="D272" s="234"/>
      <c r="E272" s="234"/>
      <c r="F272" s="234"/>
      <c r="G272" s="234"/>
      <c r="H272" s="237"/>
      <c r="I272" s="109" t="s">
        <v>382</v>
      </c>
      <c r="J272" s="96">
        <v>2</v>
      </c>
      <c r="K272" s="98" t="s">
        <v>371</v>
      </c>
      <c r="L272" s="100" t="s">
        <v>371</v>
      </c>
      <c r="M272" s="99" t="s">
        <v>371</v>
      </c>
      <c r="N272" s="352"/>
      <c r="O272" s="343"/>
      <c r="P272" s="346"/>
      <c r="Q272" s="381"/>
    </row>
    <row r="273" spans="3:17" ht="15.75" customHeight="1" x14ac:dyDescent="0.25">
      <c r="C273" s="230">
        <v>68</v>
      </c>
      <c r="D273" s="232" t="s">
        <v>425</v>
      </c>
      <c r="E273" s="232" t="s">
        <v>168</v>
      </c>
      <c r="F273" s="232" t="s">
        <v>323</v>
      </c>
      <c r="G273" s="232" t="s">
        <v>10</v>
      </c>
      <c r="H273" s="235" t="s">
        <v>4</v>
      </c>
      <c r="I273" s="107" t="s">
        <v>379</v>
      </c>
      <c r="J273" s="104">
        <v>2</v>
      </c>
      <c r="K273" s="102" t="s">
        <v>371</v>
      </c>
      <c r="L273" s="103" t="s">
        <v>371</v>
      </c>
      <c r="M273" s="101">
        <v>1</v>
      </c>
      <c r="N273" s="350">
        <v>62</v>
      </c>
      <c r="O273" s="341"/>
      <c r="P273" s="344">
        <f>3+2+2+3</f>
        <v>10</v>
      </c>
      <c r="Q273" s="347"/>
    </row>
    <row r="274" spans="3:17" ht="15.75" customHeight="1" x14ac:dyDescent="0.25">
      <c r="C274" s="231"/>
      <c r="D274" s="233"/>
      <c r="E274" s="233"/>
      <c r="F274" s="233"/>
      <c r="G274" s="233"/>
      <c r="H274" s="236"/>
      <c r="I274" s="108" t="s">
        <v>380</v>
      </c>
      <c r="J274" s="91">
        <v>2</v>
      </c>
      <c r="K274" s="93" t="s">
        <v>371</v>
      </c>
      <c r="L274" s="95" t="s">
        <v>371</v>
      </c>
      <c r="M274" s="92">
        <v>1</v>
      </c>
      <c r="N274" s="351"/>
      <c r="O274" s="342"/>
      <c r="P274" s="345"/>
      <c r="Q274" s="348"/>
    </row>
    <row r="275" spans="3:17" ht="15.75" customHeight="1" x14ac:dyDescent="0.25">
      <c r="C275" s="231"/>
      <c r="D275" s="233"/>
      <c r="E275" s="233"/>
      <c r="F275" s="233"/>
      <c r="G275" s="233"/>
      <c r="H275" s="236"/>
      <c r="I275" s="108" t="s">
        <v>381</v>
      </c>
      <c r="J275" s="91">
        <v>1</v>
      </c>
      <c r="K275" s="93" t="s">
        <v>371</v>
      </c>
      <c r="L275" s="95" t="s">
        <v>371</v>
      </c>
      <c r="M275" s="92">
        <v>1</v>
      </c>
      <c r="N275" s="351"/>
      <c r="O275" s="342"/>
      <c r="P275" s="345"/>
      <c r="Q275" s="348"/>
    </row>
    <row r="276" spans="3:17" ht="15.75" customHeight="1" thickBot="1" x14ac:dyDescent="0.3">
      <c r="C276" s="229"/>
      <c r="D276" s="234"/>
      <c r="E276" s="234"/>
      <c r="F276" s="234"/>
      <c r="G276" s="234"/>
      <c r="H276" s="237"/>
      <c r="I276" s="109" t="s">
        <v>382</v>
      </c>
      <c r="J276" s="96">
        <v>1</v>
      </c>
      <c r="K276" s="98" t="s">
        <v>371</v>
      </c>
      <c r="L276" s="100" t="s">
        <v>371</v>
      </c>
      <c r="M276" s="97">
        <v>1</v>
      </c>
      <c r="N276" s="352"/>
      <c r="O276" s="343"/>
      <c r="P276" s="346"/>
      <c r="Q276" s="349"/>
    </row>
    <row r="277" spans="3:17" ht="15.75" customHeight="1" x14ac:dyDescent="0.25">
      <c r="C277" s="230">
        <v>69</v>
      </c>
      <c r="D277" s="232" t="s">
        <v>425</v>
      </c>
      <c r="E277" s="232" t="s">
        <v>114</v>
      </c>
      <c r="F277" s="232" t="s">
        <v>404</v>
      </c>
      <c r="G277" s="232" t="s">
        <v>10</v>
      </c>
      <c r="H277" s="235" t="s">
        <v>115</v>
      </c>
      <c r="I277" s="107" t="s">
        <v>379</v>
      </c>
      <c r="J277" s="87">
        <v>2</v>
      </c>
      <c r="K277" s="88" t="s">
        <v>371</v>
      </c>
      <c r="L277" s="197">
        <v>1</v>
      </c>
      <c r="M277" s="89" t="s">
        <v>371</v>
      </c>
      <c r="N277" s="350">
        <v>38</v>
      </c>
      <c r="O277" s="341"/>
      <c r="P277" s="344">
        <v>0</v>
      </c>
      <c r="Q277" s="347"/>
    </row>
    <row r="278" spans="3:17" ht="15.75" customHeight="1" x14ac:dyDescent="0.25">
      <c r="C278" s="231"/>
      <c r="D278" s="233"/>
      <c r="E278" s="233"/>
      <c r="F278" s="233"/>
      <c r="G278" s="233"/>
      <c r="H278" s="236"/>
      <c r="I278" s="108" t="s">
        <v>380</v>
      </c>
      <c r="J278" s="91">
        <v>2</v>
      </c>
      <c r="K278" s="93" t="s">
        <v>371</v>
      </c>
      <c r="L278" s="95">
        <v>1</v>
      </c>
      <c r="M278" s="94" t="s">
        <v>371</v>
      </c>
      <c r="N278" s="351"/>
      <c r="O278" s="342"/>
      <c r="P278" s="345"/>
      <c r="Q278" s="348"/>
    </row>
    <row r="279" spans="3:17" ht="15.75" customHeight="1" x14ac:dyDescent="0.25">
      <c r="C279" s="231"/>
      <c r="D279" s="233"/>
      <c r="E279" s="233"/>
      <c r="F279" s="233"/>
      <c r="G279" s="233"/>
      <c r="H279" s="236"/>
      <c r="I279" s="108" t="s">
        <v>381</v>
      </c>
      <c r="J279" s="91">
        <v>1</v>
      </c>
      <c r="K279" s="93" t="s">
        <v>371</v>
      </c>
      <c r="L279" s="95" t="s">
        <v>371</v>
      </c>
      <c r="M279" s="92">
        <v>1</v>
      </c>
      <c r="N279" s="351"/>
      <c r="O279" s="342"/>
      <c r="P279" s="345"/>
      <c r="Q279" s="348"/>
    </row>
    <row r="280" spans="3:17" ht="15.75" customHeight="1" thickBot="1" x14ac:dyDescent="0.3">
      <c r="C280" s="229"/>
      <c r="D280" s="234"/>
      <c r="E280" s="234"/>
      <c r="F280" s="234"/>
      <c r="G280" s="234"/>
      <c r="H280" s="237"/>
      <c r="I280" s="109" t="s">
        <v>382</v>
      </c>
      <c r="J280" s="96">
        <v>1</v>
      </c>
      <c r="K280" s="98" t="s">
        <v>371</v>
      </c>
      <c r="L280" s="100" t="s">
        <v>371</v>
      </c>
      <c r="M280" s="97">
        <v>1</v>
      </c>
      <c r="N280" s="352"/>
      <c r="O280" s="343"/>
      <c r="P280" s="346"/>
      <c r="Q280" s="349"/>
    </row>
    <row r="281" spans="3:17" ht="15.75" customHeight="1" x14ac:dyDescent="0.25">
      <c r="C281" s="230">
        <v>70</v>
      </c>
      <c r="D281" s="224" t="s">
        <v>425</v>
      </c>
      <c r="E281" s="224" t="s">
        <v>119</v>
      </c>
      <c r="F281" s="224" t="s">
        <v>120</v>
      </c>
      <c r="G281" s="224" t="s">
        <v>10</v>
      </c>
      <c r="H281" s="227" t="s">
        <v>121</v>
      </c>
      <c r="I281" s="112" t="s">
        <v>379</v>
      </c>
      <c r="J281" s="113">
        <v>2</v>
      </c>
      <c r="K281" s="114" t="s">
        <v>371</v>
      </c>
      <c r="L281" s="115" t="s">
        <v>371</v>
      </c>
      <c r="M281" s="116" t="s">
        <v>371</v>
      </c>
      <c r="N281" s="302">
        <v>42</v>
      </c>
      <c r="O281" s="305"/>
      <c r="P281" s="285">
        <f>3+2+2+2</f>
        <v>9</v>
      </c>
      <c r="Q281" s="287"/>
    </row>
    <row r="282" spans="3:17" ht="15.75" customHeight="1" x14ac:dyDescent="0.25">
      <c r="C282" s="231"/>
      <c r="D282" s="224"/>
      <c r="E282" s="224"/>
      <c r="F282" s="224"/>
      <c r="G282" s="224"/>
      <c r="H282" s="227"/>
      <c r="I282" s="117" t="s">
        <v>380</v>
      </c>
      <c r="J282" s="125">
        <v>3</v>
      </c>
      <c r="K282" s="118" t="s">
        <v>371</v>
      </c>
      <c r="L282" s="119" t="s">
        <v>371</v>
      </c>
      <c r="M282" s="120" t="s">
        <v>371</v>
      </c>
      <c r="N282" s="303"/>
      <c r="O282" s="306"/>
      <c r="P282" s="285"/>
      <c r="Q282" s="288"/>
    </row>
    <row r="283" spans="3:17" ht="15.75" customHeight="1" x14ac:dyDescent="0.25">
      <c r="C283" s="231"/>
      <c r="D283" s="224"/>
      <c r="E283" s="224"/>
      <c r="F283" s="224"/>
      <c r="G283" s="224"/>
      <c r="H283" s="227"/>
      <c r="I283" s="117" t="s">
        <v>381</v>
      </c>
      <c r="J283" s="125">
        <v>2</v>
      </c>
      <c r="K283" s="118" t="s">
        <v>371</v>
      </c>
      <c r="L283" s="119" t="s">
        <v>371</v>
      </c>
      <c r="M283" s="120" t="s">
        <v>371</v>
      </c>
      <c r="N283" s="303"/>
      <c r="O283" s="306"/>
      <c r="P283" s="285"/>
      <c r="Q283" s="288"/>
    </row>
    <row r="284" spans="3:17" ht="15" customHeight="1" thickBot="1" x14ac:dyDescent="0.3">
      <c r="C284" s="229"/>
      <c r="D284" s="225"/>
      <c r="E284" s="225"/>
      <c r="F284" s="225"/>
      <c r="G284" s="225"/>
      <c r="H284" s="228"/>
      <c r="I284" s="141" t="s">
        <v>382</v>
      </c>
      <c r="J284" s="127">
        <v>2</v>
      </c>
      <c r="K284" s="122" t="s">
        <v>371</v>
      </c>
      <c r="L284" s="123" t="s">
        <v>371</v>
      </c>
      <c r="M284" s="124" t="s">
        <v>371</v>
      </c>
      <c r="N284" s="304"/>
      <c r="O284" s="307"/>
      <c r="P284" s="286"/>
      <c r="Q284" s="289"/>
    </row>
    <row r="285" spans="3:17" ht="15.75" customHeight="1" x14ac:dyDescent="0.25">
      <c r="C285" s="230">
        <v>71</v>
      </c>
      <c r="D285" s="223" t="s">
        <v>425</v>
      </c>
      <c r="E285" s="223" t="s">
        <v>119</v>
      </c>
      <c r="F285" s="223" t="s">
        <v>122</v>
      </c>
      <c r="G285" s="223" t="s">
        <v>10</v>
      </c>
      <c r="H285" s="226" t="s">
        <v>123</v>
      </c>
      <c r="I285" s="112" t="s">
        <v>379</v>
      </c>
      <c r="J285" s="129">
        <v>7</v>
      </c>
      <c r="K285" s="130" t="s">
        <v>371</v>
      </c>
      <c r="L285" s="131" t="s">
        <v>371</v>
      </c>
      <c r="M285" s="138" t="s">
        <v>371</v>
      </c>
      <c r="N285" s="302">
        <v>78</v>
      </c>
      <c r="O285" s="305"/>
      <c r="P285" s="284">
        <f>1+2+4+4+2+2+2</f>
        <v>17</v>
      </c>
      <c r="Q285" s="329" t="s">
        <v>446</v>
      </c>
    </row>
    <row r="286" spans="3:17" ht="15.75" customHeight="1" x14ac:dyDescent="0.25">
      <c r="C286" s="231"/>
      <c r="D286" s="224"/>
      <c r="E286" s="224"/>
      <c r="F286" s="224"/>
      <c r="G286" s="224"/>
      <c r="H286" s="227"/>
      <c r="I286" s="117" t="s">
        <v>380</v>
      </c>
      <c r="J286" s="125">
        <v>6</v>
      </c>
      <c r="K286" s="118" t="s">
        <v>371</v>
      </c>
      <c r="L286" s="119" t="s">
        <v>371</v>
      </c>
      <c r="M286" s="120" t="s">
        <v>371</v>
      </c>
      <c r="N286" s="303"/>
      <c r="O286" s="306"/>
      <c r="P286" s="285"/>
      <c r="Q286" s="330"/>
    </row>
    <row r="287" spans="3:17" ht="15.75" customHeight="1" x14ac:dyDescent="0.25">
      <c r="C287" s="231"/>
      <c r="D287" s="224"/>
      <c r="E287" s="224"/>
      <c r="F287" s="224"/>
      <c r="G287" s="224"/>
      <c r="H287" s="227"/>
      <c r="I287" s="117" t="s">
        <v>381</v>
      </c>
      <c r="J287" s="125">
        <v>2</v>
      </c>
      <c r="K287" s="118" t="s">
        <v>371</v>
      </c>
      <c r="L287" s="119" t="s">
        <v>371</v>
      </c>
      <c r="M287" s="120" t="s">
        <v>371</v>
      </c>
      <c r="N287" s="303"/>
      <c r="O287" s="306"/>
      <c r="P287" s="285"/>
      <c r="Q287" s="330"/>
    </row>
    <row r="288" spans="3:17" ht="15.75" customHeight="1" thickBot="1" x14ac:dyDescent="0.3">
      <c r="C288" s="229"/>
      <c r="D288" s="225"/>
      <c r="E288" s="225"/>
      <c r="F288" s="225"/>
      <c r="G288" s="225"/>
      <c r="H288" s="228"/>
      <c r="I288" s="141" t="s">
        <v>382</v>
      </c>
      <c r="J288" s="127">
        <v>2</v>
      </c>
      <c r="K288" s="122" t="s">
        <v>371</v>
      </c>
      <c r="L288" s="123" t="s">
        <v>371</v>
      </c>
      <c r="M288" s="124" t="s">
        <v>371</v>
      </c>
      <c r="N288" s="304"/>
      <c r="O288" s="307"/>
      <c r="P288" s="286"/>
      <c r="Q288" s="331"/>
    </row>
    <row r="289" spans="3:17" ht="15.75" customHeight="1" x14ac:dyDescent="0.25">
      <c r="C289" s="230">
        <v>72</v>
      </c>
      <c r="D289" s="223" t="s">
        <v>425</v>
      </c>
      <c r="E289" s="223" t="s">
        <v>405</v>
      </c>
      <c r="F289" s="223" t="s">
        <v>406</v>
      </c>
      <c r="G289" s="223" t="s">
        <v>10</v>
      </c>
      <c r="H289" s="226" t="s">
        <v>462</v>
      </c>
      <c r="I289" s="112" t="s">
        <v>379</v>
      </c>
      <c r="J289" s="157">
        <v>2</v>
      </c>
      <c r="K289" s="158" t="s">
        <v>371</v>
      </c>
      <c r="L289" s="159" t="s">
        <v>371</v>
      </c>
      <c r="M289" s="160">
        <v>1</v>
      </c>
      <c r="N289" s="332">
        <v>70</v>
      </c>
      <c r="O289" s="335"/>
      <c r="P289" s="338">
        <f>2+3+2+3</f>
        <v>10</v>
      </c>
      <c r="Q289" s="287"/>
    </row>
    <row r="290" spans="3:17" ht="15.75" customHeight="1" x14ac:dyDescent="0.25">
      <c r="C290" s="231"/>
      <c r="D290" s="224"/>
      <c r="E290" s="224"/>
      <c r="F290" s="224"/>
      <c r="G290" s="224"/>
      <c r="H290" s="227"/>
      <c r="I290" s="117" t="s">
        <v>380</v>
      </c>
      <c r="J290" s="191">
        <v>2</v>
      </c>
      <c r="K290" s="161" t="s">
        <v>371</v>
      </c>
      <c r="L290" s="162" t="s">
        <v>371</v>
      </c>
      <c r="M290" s="163">
        <v>1</v>
      </c>
      <c r="N290" s="333"/>
      <c r="O290" s="336"/>
      <c r="P290" s="339"/>
      <c r="Q290" s="288"/>
    </row>
    <row r="291" spans="3:17" ht="15.75" customHeight="1" x14ac:dyDescent="0.25">
      <c r="C291" s="231"/>
      <c r="D291" s="224"/>
      <c r="E291" s="224"/>
      <c r="F291" s="224"/>
      <c r="G291" s="224"/>
      <c r="H291" s="227"/>
      <c r="I291" s="117" t="s">
        <v>381</v>
      </c>
      <c r="J291" s="191">
        <v>1</v>
      </c>
      <c r="K291" s="161" t="s">
        <v>371</v>
      </c>
      <c r="L291" s="162" t="s">
        <v>371</v>
      </c>
      <c r="M291" s="163">
        <v>1</v>
      </c>
      <c r="N291" s="333"/>
      <c r="O291" s="336"/>
      <c r="P291" s="339"/>
      <c r="Q291" s="288"/>
    </row>
    <row r="292" spans="3:17" ht="15.75" customHeight="1" thickBot="1" x14ac:dyDescent="0.3">
      <c r="C292" s="229"/>
      <c r="D292" s="225"/>
      <c r="E292" s="225"/>
      <c r="F292" s="225"/>
      <c r="G292" s="225"/>
      <c r="H292" s="228"/>
      <c r="I292" s="141" t="s">
        <v>382</v>
      </c>
      <c r="J292" s="192">
        <v>1</v>
      </c>
      <c r="K292" s="164" t="s">
        <v>371</v>
      </c>
      <c r="L292" s="165" t="s">
        <v>371</v>
      </c>
      <c r="M292" s="166">
        <v>1</v>
      </c>
      <c r="N292" s="334"/>
      <c r="O292" s="337"/>
      <c r="P292" s="340"/>
      <c r="Q292" s="289"/>
    </row>
    <row r="293" spans="3:17" ht="15.75" customHeight="1" x14ac:dyDescent="0.25">
      <c r="C293" s="230">
        <v>73</v>
      </c>
      <c r="D293" s="238" t="s">
        <v>425</v>
      </c>
      <c r="E293" s="238" t="s">
        <v>124</v>
      </c>
      <c r="F293" s="238" t="s">
        <v>125</v>
      </c>
      <c r="G293" s="238" t="s">
        <v>10</v>
      </c>
      <c r="H293" s="242" t="s">
        <v>463</v>
      </c>
      <c r="I293" s="167" t="s">
        <v>379</v>
      </c>
      <c r="J293" s="168">
        <v>2</v>
      </c>
      <c r="K293" s="169" t="s">
        <v>371</v>
      </c>
      <c r="L293" s="170" t="s">
        <v>371</v>
      </c>
      <c r="M293" s="171">
        <v>1</v>
      </c>
      <c r="N293" s="311">
        <v>54</v>
      </c>
      <c r="O293" s="314"/>
      <c r="P293" s="317">
        <f>2+2+3+3</f>
        <v>10</v>
      </c>
      <c r="Q293" s="320"/>
    </row>
    <row r="294" spans="3:17" ht="15.75" customHeight="1" x14ac:dyDescent="0.25">
      <c r="C294" s="231"/>
      <c r="D294" s="239"/>
      <c r="E294" s="239"/>
      <c r="F294" s="239"/>
      <c r="G294" s="239"/>
      <c r="H294" s="243"/>
      <c r="I294" s="172" t="s">
        <v>380</v>
      </c>
      <c r="J294" s="173">
        <v>2</v>
      </c>
      <c r="K294" s="174" t="s">
        <v>371</v>
      </c>
      <c r="L294" s="175" t="s">
        <v>371</v>
      </c>
      <c r="M294" s="176">
        <v>1</v>
      </c>
      <c r="N294" s="312"/>
      <c r="O294" s="315"/>
      <c r="P294" s="318"/>
      <c r="Q294" s="321"/>
    </row>
    <row r="295" spans="3:17" ht="15.75" customHeight="1" x14ac:dyDescent="0.25">
      <c r="C295" s="231"/>
      <c r="D295" s="239"/>
      <c r="E295" s="239"/>
      <c r="F295" s="239"/>
      <c r="G295" s="239"/>
      <c r="H295" s="243"/>
      <c r="I295" s="172" t="s">
        <v>381</v>
      </c>
      <c r="J295" s="173">
        <v>1</v>
      </c>
      <c r="K295" s="174" t="s">
        <v>371</v>
      </c>
      <c r="L295" s="175" t="s">
        <v>371</v>
      </c>
      <c r="M295" s="176">
        <v>1</v>
      </c>
      <c r="N295" s="312"/>
      <c r="O295" s="315"/>
      <c r="P295" s="318"/>
      <c r="Q295" s="321"/>
    </row>
    <row r="296" spans="3:17" ht="15.75" customHeight="1" thickBot="1" x14ac:dyDescent="0.3">
      <c r="C296" s="229"/>
      <c r="D296" s="240"/>
      <c r="E296" s="240"/>
      <c r="F296" s="240"/>
      <c r="G296" s="240"/>
      <c r="H296" s="244"/>
      <c r="I296" s="177" t="s">
        <v>382</v>
      </c>
      <c r="J296" s="178">
        <v>1</v>
      </c>
      <c r="K296" s="179" t="s">
        <v>371</v>
      </c>
      <c r="L296" s="180" t="s">
        <v>371</v>
      </c>
      <c r="M296" s="181">
        <v>1</v>
      </c>
      <c r="N296" s="313"/>
      <c r="O296" s="316"/>
      <c r="P296" s="319"/>
      <c r="Q296" s="322"/>
    </row>
    <row r="297" spans="3:17" ht="15.75" customHeight="1" x14ac:dyDescent="0.25">
      <c r="C297" s="230">
        <v>74</v>
      </c>
      <c r="D297" s="238" t="s">
        <v>425</v>
      </c>
      <c r="E297" s="238" t="s">
        <v>173</v>
      </c>
      <c r="F297" s="238" t="s">
        <v>127</v>
      </c>
      <c r="G297" s="238" t="s">
        <v>10</v>
      </c>
      <c r="H297" s="242" t="s">
        <v>457</v>
      </c>
      <c r="I297" s="112" t="s">
        <v>379</v>
      </c>
      <c r="J297" s="168">
        <v>2</v>
      </c>
      <c r="K297" s="169">
        <v>1</v>
      </c>
      <c r="L297" s="170" t="s">
        <v>371</v>
      </c>
      <c r="M297" s="171" t="s">
        <v>371</v>
      </c>
      <c r="N297" s="311">
        <f>11*3+6*4</f>
        <v>57</v>
      </c>
      <c r="O297" s="314"/>
      <c r="P297" s="317">
        <f>3+3+2+1</f>
        <v>9</v>
      </c>
      <c r="Q297" s="320"/>
    </row>
    <row r="298" spans="3:17" ht="15.75" customHeight="1" x14ac:dyDescent="0.25">
      <c r="C298" s="231"/>
      <c r="D298" s="239"/>
      <c r="E298" s="239"/>
      <c r="F298" s="239"/>
      <c r="G298" s="239"/>
      <c r="H298" s="243"/>
      <c r="I298" s="117" t="s">
        <v>380</v>
      </c>
      <c r="J298" s="173">
        <v>2</v>
      </c>
      <c r="K298" s="174">
        <v>1</v>
      </c>
      <c r="L298" s="175" t="s">
        <v>371</v>
      </c>
      <c r="M298" s="176" t="s">
        <v>371</v>
      </c>
      <c r="N298" s="312"/>
      <c r="O298" s="315"/>
      <c r="P298" s="318"/>
      <c r="Q298" s="321"/>
    </row>
    <row r="299" spans="3:17" ht="15.75" customHeight="1" x14ac:dyDescent="0.25">
      <c r="C299" s="231"/>
      <c r="D299" s="239"/>
      <c r="E299" s="239"/>
      <c r="F299" s="239"/>
      <c r="G299" s="239"/>
      <c r="H299" s="243"/>
      <c r="I299" s="117" t="s">
        <v>381</v>
      </c>
      <c r="J299" s="173">
        <v>1</v>
      </c>
      <c r="K299" s="174">
        <v>1</v>
      </c>
      <c r="L299" s="175" t="s">
        <v>371</v>
      </c>
      <c r="M299" s="176" t="s">
        <v>371</v>
      </c>
      <c r="N299" s="312"/>
      <c r="O299" s="315"/>
      <c r="P299" s="318"/>
      <c r="Q299" s="321"/>
    </row>
    <row r="300" spans="3:17" ht="15.75" customHeight="1" thickBot="1" x14ac:dyDescent="0.3">
      <c r="C300" s="229"/>
      <c r="D300" s="240"/>
      <c r="E300" s="240"/>
      <c r="F300" s="240"/>
      <c r="G300" s="240"/>
      <c r="H300" s="244"/>
      <c r="I300" s="141" t="s">
        <v>382</v>
      </c>
      <c r="J300" s="178">
        <v>1</v>
      </c>
      <c r="K300" s="179" t="s">
        <v>371</v>
      </c>
      <c r="L300" s="180" t="s">
        <v>371</v>
      </c>
      <c r="M300" s="181" t="s">
        <v>371</v>
      </c>
      <c r="N300" s="313"/>
      <c r="O300" s="316"/>
      <c r="P300" s="319"/>
      <c r="Q300" s="322"/>
    </row>
    <row r="301" spans="3:17" ht="15.75" customHeight="1" x14ac:dyDescent="0.25">
      <c r="C301" s="230">
        <v>75</v>
      </c>
      <c r="D301" s="238" t="s">
        <v>425</v>
      </c>
      <c r="E301" s="238" t="s">
        <v>124</v>
      </c>
      <c r="F301" s="238" t="s">
        <v>407</v>
      </c>
      <c r="G301" s="238" t="s">
        <v>10</v>
      </c>
      <c r="H301" s="242" t="s">
        <v>408</v>
      </c>
      <c r="I301" s="167" t="s">
        <v>379</v>
      </c>
      <c r="J301" s="182">
        <v>2</v>
      </c>
      <c r="K301" s="183">
        <v>1</v>
      </c>
      <c r="L301" s="184" t="s">
        <v>371</v>
      </c>
      <c r="M301" s="185" t="s">
        <v>371</v>
      </c>
      <c r="N301" s="311">
        <v>47</v>
      </c>
      <c r="O301" s="314"/>
      <c r="P301" s="317">
        <v>8</v>
      </c>
      <c r="Q301" s="326"/>
    </row>
    <row r="302" spans="3:17" ht="15.75" customHeight="1" x14ac:dyDescent="0.25">
      <c r="C302" s="231"/>
      <c r="D302" s="239"/>
      <c r="E302" s="239"/>
      <c r="F302" s="239"/>
      <c r="G302" s="239"/>
      <c r="H302" s="243"/>
      <c r="I302" s="172" t="s">
        <v>380</v>
      </c>
      <c r="J302" s="173">
        <v>2</v>
      </c>
      <c r="K302" s="173">
        <v>1</v>
      </c>
      <c r="L302" s="175" t="s">
        <v>371</v>
      </c>
      <c r="M302" s="186" t="s">
        <v>371</v>
      </c>
      <c r="N302" s="312"/>
      <c r="O302" s="315"/>
      <c r="P302" s="318"/>
      <c r="Q302" s="327"/>
    </row>
    <row r="303" spans="3:17" ht="15.75" customHeight="1" x14ac:dyDescent="0.25">
      <c r="C303" s="231"/>
      <c r="D303" s="239"/>
      <c r="E303" s="239"/>
      <c r="F303" s="239"/>
      <c r="G303" s="239"/>
      <c r="H303" s="243"/>
      <c r="I303" s="172" t="s">
        <v>381</v>
      </c>
      <c r="J303" s="173">
        <v>1</v>
      </c>
      <c r="K303" s="174" t="s">
        <v>371</v>
      </c>
      <c r="L303" s="175" t="s">
        <v>371</v>
      </c>
      <c r="M303" s="186" t="s">
        <v>371</v>
      </c>
      <c r="N303" s="312"/>
      <c r="O303" s="315"/>
      <c r="P303" s="318"/>
      <c r="Q303" s="327"/>
    </row>
    <row r="304" spans="3:17" ht="15.75" customHeight="1" thickBot="1" x14ac:dyDescent="0.3">
      <c r="C304" s="229"/>
      <c r="D304" s="240"/>
      <c r="E304" s="240"/>
      <c r="F304" s="240"/>
      <c r="G304" s="240"/>
      <c r="H304" s="244"/>
      <c r="I304" s="177" t="s">
        <v>382</v>
      </c>
      <c r="J304" s="178">
        <v>1</v>
      </c>
      <c r="K304" s="179" t="s">
        <v>371</v>
      </c>
      <c r="L304" s="180" t="s">
        <v>371</v>
      </c>
      <c r="M304" s="187" t="s">
        <v>371</v>
      </c>
      <c r="N304" s="313"/>
      <c r="O304" s="316"/>
      <c r="P304" s="319"/>
      <c r="Q304" s="328"/>
    </row>
    <row r="305" spans="3:17" ht="15.75" customHeight="1" x14ac:dyDescent="0.25">
      <c r="C305" s="230">
        <v>76</v>
      </c>
      <c r="D305" s="223" t="s">
        <v>426</v>
      </c>
      <c r="E305" s="223" t="s">
        <v>466</v>
      </c>
      <c r="F305" s="223" t="s">
        <v>327</v>
      </c>
      <c r="G305" s="223" t="s">
        <v>206</v>
      </c>
      <c r="H305" s="226" t="s">
        <v>328</v>
      </c>
      <c r="I305" s="112" t="s">
        <v>379</v>
      </c>
      <c r="J305" s="129">
        <v>2</v>
      </c>
      <c r="K305" s="130" t="s">
        <v>371</v>
      </c>
      <c r="L305" s="131" t="s">
        <v>371</v>
      </c>
      <c r="M305" s="132">
        <v>1</v>
      </c>
      <c r="N305" s="302">
        <v>70</v>
      </c>
      <c r="O305" s="305"/>
      <c r="P305" s="284">
        <v>0</v>
      </c>
      <c r="Q305" s="287"/>
    </row>
    <row r="306" spans="3:17" ht="15.75" customHeight="1" x14ac:dyDescent="0.25">
      <c r="C306" s="231"/>
      <c r="D306" s="224"/>
      <c r="E306" s="224"/>
      <c r="F306" s="224"/>
      <c r="G306" s="224"/>
      <c r="H306" s="227"/>
      <c r="I306" s="117" t="s">
        <v>380</v>
      </c>
      <c r="J306" s="125">
        <v>2</v>
      </c>
      <c r="K306" s="118" t="s">
        <v>371</v>
      </c>
      <c r="L306" s="119" t="s">
        <v>371</v>
      </c>
      <c r="M306" s="126">
        <v>1</v>
      </c>
      <c r="N306" s="303"/>
      <c r="O306" s="306"/>
      <c r="P306" s="285"/>
      <c r="Q306" s="288"/>
    </row>
    <row r="307" spans="3:17" ht="15.75" customHeight="1" x14ac:dyDescent="0.25">
      <c r="C307" s="231"/>
      <c r="D307" s="224"/>
      <c r="E307" s="224"/>
      <c r="F307" s="224"/>
      <c r="G307" s="224"/>
      <c r="H307" s="227"/>
      <c r="I307" s="117" t="s">
        <v>381</v>
      </c>
      <c r="J307" s="125">
        <v>1</v>
      </c>
      <c r="K307" s="118" t="s">
        <v>371</v>
      </c>
      <c r="L307" s="119" t="s">
        <v>371</v>
      </c>
      <c r="M307" s="126">
        <v>1</v>
      </c>
      <c r="N307" s="303"/>
      <c r="O307" s="306"/>
      <c r="P307" s="285"/>
      <c r="Q307" s="288"/>
    </row>
    <row r="308" spans="3:17" ht="15.75" customHeight="1" thickBot="1" x14ac:dyDescent="0.3">
      <c r="C308" s="229"/>
      <c r="D308" s="225"/>
      <c r="E308" s="225"/>
      <c r="F308" s="225"/>
      <c r="G308" s="225"/>
      <c r="H308" s="228"/>
      <c r="I308" s="141" t="s">
        <v>382</v>
      </c>
      <c r="J308" s="127">
        <v>1</v>
      </c>
      <c r="K308" s="122" t="s">
        <v>371</v>
      </c>
      <c r="L308" s="123" t="s">
        <v>371</v>
      </c>
      <c r="M308" s="128">
        <v>1</v>
      </c>
      <c r="N308" s="304"/>
      <c r="O308" s="307"/>
      <c r="P308" s="286"/>
      <c r="Q308" s="289"/>
    </row>
    <row r="309" spans="3:17" ht="15.75" customHeight="1" x14ac:dyDescent="0.25">
      <c r="C309" s="230">
        <v>77</v>
      </c>
      <c r="D309" s="223" t="s">
        <v>427</v>
      </c>
      <c r="E309" s="223" t="s">
        <v>206</v>
      </c>
      <c r="F309" s="223" t="s">
        <v>329</v>
      </c>
      <c r="G309" s="223" t="s">
        <v>206</v>
      </c>
      <c r="H309" s="226" t="s">
        <v>330</v>
      </c>
      <c r="I309" s="112" t="s">
        <v>379</v>
      </c>
      <c r="J309" s="113">
        <v>4</v>
      </c>
      <c r="K309" s="114" t="s">
        <v>371</v>
      </c>
      <c r="L309" s="115" t="s">
        <v>371</v>
      </c>
      <c r="M309" s="116" t="s">
        <v>371</v>
      </c>
      <c r="N309" s="302">
        <v>38</v>
      </c>
      <c r="O309" s="376"/>
      <c r="P309" s="284">
        <f>4+2+3</f>
        <v>9</v>
      </c>
      <c r="Q309" s="287"/>
    </row>
    <row r="310" spans="3:17" ht="15.75" customHeight="1" x14ac:dyDescent="0.25">
      <c r="C310" s="231"/>
      <c r="D310" s="224"/>
      <c r="E310" s="224"/>
      <c r="F310" s="224"/>
      <c r="G310" s="224"/>
      <c r="H310" s="227"/>
      <c r="I310" s="117" t="s">
        <v>380</v>
      </c>
      <c r="J310" s="118" t="s">
        <v>371</v>
      </c>
      <c r="K310" s="118" t="s">
        <v>371</v>
      </c>
      <c r="L310" s="119" t="s">
        <v>371</v>
      </c>
      <c r="M310" s="120" t="s">
        <v>371</v>
      </c>
      <c r="N310" s="303"/>
      <c r="O310" s="377"/>
      <c r="P310" s="285"/>
      <c r="Q310" s="288"/>
    </row>
    <row r="311" spans="3:17" ht="15.75" customHeight="1" x14ac:dyDescent="0.25">
      <c r="C311" s="231"/>
      <c r="D311" s="224"/>
      <c r="E311" s="224"/>
      <c r="F311" s="224"/>
      <c r="G311" s="224"/>
      <c r="H311" s="227"/>
      <c r="I311" s="117" t="s">
        <v>381</v>
      </c>
      <c r="J311" s="125">
        <v>2</v>
      </c>
      <c r="K311" s="118" t="s">
        <v>371</v>
      </c>
      <c r="L311" s="119" t="s">
        <v>371</v>
      </c>
      <c r="M311" s="120">
        <v>1</v>
      </c>
      <c r="N311" s="303"/>
      <c r="O311" s="377"/>
      <c r="P311" s="285"/>
      <c r="Q311" s="288"/>
    </row>
    <row r="312" spans="3:17" ht="15.75" customHeight="1" thickBot="1" x14ac:dyDescent="0.3">
      <c r="C312" s="229"/>
      <c r="D312" s="225"/>
      <c r="E312" s="225"/>
      <c r="F312" s="225"/>
      <c r="G312" s="225"/>
      <c r="H312" s="228"/>
      <c r="I312" s="141" t="s">
        <v>382</v>
      </c>
      <c r="J312" s="127">
        <v>2</v>
      </c>
      <c r="K312" s="122" t="s">
        <v>371</v>
      </c>
      <c r="L312" s="123" t="s">
        <v>371</v>
      </c>
      <c r="M312" s="128" t="s">
        <v>371</v>
      </c>
      <c r="N312" s="304"/>
      <c r="O312" s="378"/>
      <c r="P312" s="286"/>
      <c r="Q312" s="289"/>
    </row>
    <row r="313" spans="3:17" ht="15.75" customHeight="1" x14ac:dyDescent="0.25">
      <c r="C313" s="230">
        <v>78</v>
      </c>
      <c r="D313" s="223" t="s">
        <v>427</v>
      </c>
      <c r="E313" s="223" t="s">
        <v>206</v>
      </c>
      <c r="F313" s="223" t="s">
        <v>331</v>
      </c>
      <c r="G313" s="223" t="s">
        <v>206</v>
      </c>
      <c r="H313" s="226" t="s">
        <v>332</v>
      </c>
      <c r="I313" s="112" t="s">
        <v>379</v>
      </c>
      <c r="J313" s="130" t="s">
        <v>371</v>
      </c>
      <c r="K313" s="130" t="s">
        <v>371</v>
      </c>
      <c r="L313" s="131" t="s">
        <v>371</v>
      </c>
      <c r="M313" s="138" t="s">
        <v>371</v>
      </c>
      <c r="N313" s="302">
        <v>42</v>
      </c>
      <c r="O313" s="305"/>
      <c r="P313" s="284">
        <f>4+4+2</f>
        <v>10</v>
      </c>
      <c r="Q313" s="287"/>
    </row>
    <row r="314" spans="3:17" ht="15.75" customHeight="1" x14ac:dyDescent="0.25">
      <c r="C314" s="231"/>
      <c r="D314" s="224"/>
      <c r="E314" s="224"/>
      <c r="F314" s="224"/>
      <c r="G314" s="224"/>
      <c r="H314" s="227"/>
      <c r="I314" s="117" t="s">
        <v>380</v>
      </c>
      <c r="J314" s="125">
        <v>3</v>
      </c>
      <c r="K314" s="125">
        <v>1</v>
      </c>
      <c r="L314" s="119" t="s">
        <v>371</v>
      </c>
      <c r="M314" s="120" t="s">
        <v>371</v>
      </c>
      <c r="N314" s="303"/>
      <c r="O314" s="306"/>
      <c r="P314" s="285"/>
      <c r="Q314" s="288"/>
    </row>
    <row r="315" spans="3:17" ht="15.75" customHeight="1" x14ac:dyDescent="0.25">
      <c r="C315" s="231"/>
      <c r="D315" s="224"/>
      <c r="E315" s="224"/>
      <c r="F315" s="224"/>
      <c r="G315" s="224"/>
      <c r="H315" s="227"/>
      <c r="I315" s="117" t="s">
        <v>381</v>
      </c>
      <c r="J315" s="125">
        <v>2</v>
      </c>
      <c r="K315" s="118" t="s">
        <v>371</v>
      </c>
      <c r="L315" s="119" t="s">
        <v>371</v>
      </c>
      <c r="M315" s="120" t="s">
        <v>371</v>
      </c>
      <c r="N315" s="303"/>
      <c r="O315" s="306"/>
      <c r="P315" s="285"/>
      <c r="Q315" s="288"/>
    </row>
    <row r="316" spans="3:17" ht="15.75" customHeight="1" thickBot="1" x14ac:dyDescent="0.3">
      <c r="C316" s="229"/>
      <c r="D316" s="225"/>
      <c r="E316" s="225"/>
      <c r="F316" s="225"/>
      <c r="G316" s="225"/>
      <c r="H316" s="228"/>
      <c r="I316" s="141" t="s">
        <v>382</v>
      </c>
      <c r="J316" s="127">
        <v>4</v>
      </c>
      <c r="K316" s="122" t="s">
        <v>371</v>
      </c>
      <c r="L316" s="123" t="s">
        <v>371</v>
      </c>
      <c r="M316" s="124" t="s">
        <v>371</v>
      </c>
      <c r="N316" s="304"/>
      <c r="O316" s="307"/>
      <c r="P316" s="286"/>
      <c r="Q316" s="289"/>
    </row>
    <row r="317" spans="3:17" ht="15.75" customHeight="1" x14ac:dyDescent="0.25">
      <c r="C317" s="230">
        <v>79</v>
      </c>
      <c r="D317" s="223" t="s">
        <v>427</v>
      </c>
      <c r="E317" s="223" t="s">
        <v>206</v>
      </c>
      <c r="F317" s="223" t="s">
        <v>333</v>
      </c>
      <c r="G317" s="223" t="s">
        <v>206</v>
      </c>
      <c r="H317" s="226" t="s">
        <v>334</v>
      </c>
      <c r="I317" s="112" t="s">
        <v>379</v>
      </c>
      <c r="J317" s="114">
        <v>2</v>
      </c>
      <c r="K317" s="114" t="s">
        <v>371</v>
      </c>
      <c r="L317" s="115" t="s">
        <v>371</v>
      </c>
      <c r="M317" s="116" t="s">
        <v>371</v>
      </c>
      <c r="N317" s="302">
        <v>40</v>
      </c>
      <c r="O317" s="305"/>
      <c r="P317" s="284">
        <f>1+2+2+4</f>
        <v>9</v>
      </c>
      <c r="Q317" s="287"/>
    </row>
    <row r="318" spans="3:17" ht="15.75" customHeight="1" x14ac:dyDescent="0.25">
      <c r="C318" s="231"/>
      <c r="D318" s="224"/>
      <c r="E318" s="224"/>
      <c r="F318" s="224"/>
      <c r="G318" s="224"/>
      <c r="H318" s="227"/>
      <c r="I318" s="117" t="s">
        <v>380</v>
      </c>
      <c r="J318" s="125">
        <v>2</v>
      </c>
      <c r="K318" s="118" t="s">
        <v>371</v>
      </c>
      <c r="L318" s="119" t="s">
        <v>371</v>
      </c>
      <c r="M318" s="126">
        <v>1</v>
      </c>
      <c r="N318" s="303"/>
      <c r="O318" s="306"/>
      <c r="P318" s="285"/>
      <c r="Q318" s="288"/>
    </row>
    <row r="319" spans="3:17" ht="15.75" customHeight="1" x14ac:dyDescent="0.25">
      <c r="C319" s="231"/>
      <c r="D319" s="224"/>
      <c r="E319" s="224"/>
      <c r="F319" s="224"/>
      <c r="G319" s="224"/>
      <c r="H319" s="227"/>
      <c r="I319" s="117" t="s">
        <v>381</v>
      </c>
      <c r="J319" s="125">
        <v>4</v>
      </c>
      <c r="K319" s="118" t="s">
        <v>371</v>
      </c>
      <c r="L319" s="119" t="s">
        <v>371</v>
      </c>
      <c r="M319" s="120" t="s">
        <v>371</v>
      </c>
      <c r="N319" s="303"/>
      <c r="O319" s="306"/>
      <c r="P319" s="285"/>
      <c r="Q319" s="288"/>
    </row>
    <row r="320" spans="3:17" ht="15.75" customHeight="1" thickBot="1" x14ac:dyDescent="0.3">
      <c r="C320" s="229"/>
      <c r="D320" s="225"/>
      <c r="E320" s="225"/>
      <c r="F320" s="225"/>
      <c r="G320" s="225"/>
      <c r="H320" s="228"/>
      <c r="I320" s="141" t="s">
        <v>382</v>
      </c>
      <c r="J320" s="122" t="s">
        <v>371</v>
      </c>
      <c r="K320" s="122" t="s">
        <v>371</v>
      </c>
      <c r="L320" s="123" t="s">
        <v>371</v>
      </c>
      <c r="M320" s="124" t="s">
        <v>371</v>
      </c>
      <c r="N320" s="304"/>
      <c r="O320" s="307"/>
      <c r="P320" s="286"/>
      <c r="Q320" s="289"/>
    </row>
    <row r="321" spans="3:17" ht="15.75" customHeight="1" x14ac:dyDescent="0.25">
      <c r="C321" s="230">
        <v>80</v>
      </c>
      <c r="D321" s="223" t="s">
        <v>427</v>
      </c>
      <c r="E321" s="223" t="s">
        <v>206</v>
      </c>
      <c r="F321" s="223" t="s">
        <v>335</v>
      </c>
      <c r="G321" s="223" t="s">
        <v>206</v>
      </c>
      <c r="H321" s="226" t="s">
        <v>336</v>
      </c>
      <c r="I321" s="112" t="s">
        <v>379</v>
      </c>
      <c r="J321" s="129">
        <v>4</v>
      </c>
      <c r="K321" s="130" t="s">
        <v>371</v>
      </c>
      <c r="L321" s="131" t="s">
        <v>371</v>
      </c>
      <c r="M321" s="138" t="s">
        <v>371</v>
      </c>
      <c r="N321" s="302">
        <v>42</v>
      </c>
      <c r="O321" s="305"/>
      <c r="P321" s="284">
        <f>4+2+4</f>
        <v>10</v>
      </c>
      <c r="Q321" s="287"/>
    </row>
    <row r="322" spans="3:17" ht="15.75" customHeight="1" x14ac:dyDescent="0.25">
      <c r="C322" s="231"/>
      <c r="D322" s="224"/>
      <c r="E322" s="224"/>
      <c r="F322" s="224"/>
      <c r="G322" s="224"/>
      <c r="H322" s="227"/>
      <c r="I322" s="117" t="s">
        <v>380</v>
      </c>
      <c r="J322" s="125">
        <v>2</v>
      </c>
      <c r="K322" s="118" t="s">
        <v>371</v>
      </c>
      <c r="L322" s="119" t="s">
        <v>371</v>
      </c>
      <c r="M322" s="120" t="s">
        <v>371</v>
      </c>
      <c r="N322" s="303"/>
      <c r="O322" s="306"/>
      <c r="P322" s="285"/>
      <c r="Q322" s="288"/>
    </row>
    <row r="323" spans="3:17" ht="15.75" customHeight="1" x14ac:dyDescent="0.25">
      <c r="C323" s="231"/>
      <c r="D323" s="224"/>
      <c r="E323" s="224"/>
      <c r="F323" s="224"/>
      <c r="G323" s="224"/>
      <c r="H323" s="227"/>
      <c r="I323" s="117" t="s">
        <v>381</v>
      </c>
      <c r="J323" s="118" t="s">
        <v>371</v>
      </c>
      <c r="K323" s="118" t="s">
        <v>371</v>
      </c>
      <c r="L323" s="119" t="s">
        <v>371</v>
      </c>
      <c r="M323" s="120" t="s">
        <v>371</v>
      </c>
      <c r="N323" s="303"/>
      <c r="O323" s="306"/>
      <c r="P323" s="285"/>
      <c r="Q323" s="288"/>
    </row>
    <row r="324" spans="3:17" ht="15.75" customHeight="1" thickBot="1" x14ac:dyDescent="0.3">
      <c r="C324" s="229"/>
      <c r="D324" s="225"/>
      <c r="E324" s="225"/>
      <c r="F324" s="225"/>
      <c r="G324" s="225"/>
      <c r="H324" s="228"/>
      <c r="I324" s="141" t="s">
        <v>382</v>
      </c>
      <c r="J324" s="127">
        <v>4</v>
      </c>
      <c r="K324" s="122" t="s">
        <v>371</v>
      </c>
      <c r="L324" s="123" t="s">
        <v>371</v>
      </c>
      <c r="M324" s="124" t="s">
        <v>371</v>
      </c>
      <c r="N324" s="304"/>
      <c r="O324" s="307"/>
      <c r="P324" s="286"/>
      <c r="Q324" s="289"/>
    </row>
    <row r="325" spans="3:17" ht="15.75" customHeight="1" x14ac:dyDescent="0.25">
      <c r="C325" s="230">
        <v>81</v>
      </c>
      <c r="D325" s="224" t="s">
        <v>427</v>
      </c>
      <c r="E325" s="224" t="s">
        <v>337</v>
      </c>
      <c r="F325" s="224" t="s">
        <v>338</v>
      </c>
      <c r="G325" s="224" t="s">
        <v>206</v>
      </c>
      <c r="H325" s="227" t="s">
        <v>339</v>
      </c>
      <c r="I325" s="112" t="s">
        <v>379</v>
      </c>
      <c r="J325" s="129">
        <v>3</v>
      </c>
      <c r="K325" s="130" t="s">
        <v>371</v>
      </c>
      <c r="L325" s="115" t="s">
        <v>371</v>
      </c>
      <c r="M325" s="116" t="s">
        <v>371</v>
      </c>
      <c r="N325" s="302">
        <v>38</v>
      </c>
      <c r="O325" s="305"/>
      <c r="P325" s="285">
        <f>3+3+2</f>
        <v>8</v>
      </c>
      <c r="Q325" s="287"/>
    </row>
    <row r="326" spans="3:17" ht="15.75" customHeight="1" x14ac:dyDescent="0.25">
      <c r="C326" s="231"/>
      <c r="D326" s="224"/>
      <c r="E326" s="224"/>
      <c r="F326" s="224"/>
      <c r="G326" s="224"/>
      <c r="H326" s="227"/>
      <c r="I326" s="117" t="s">
        <v>380</v>
      </c>
      <c r="J326" s="118" t="s">
        <v>371</v>
      </c>
      <c r="K326" s="118" t="s">
        <v>371</v>
      </c>
      <c r="L326" s="119" t="s">
        <v>371</v>
      </c>
      <c r="M326" s="120" t="s">
        <v>371</v>
      </c>
      <c r="N326" s="303"/>
      <c r="O326" s="306"/>
      <c r="P326" s="285"/>
      <c r="Q326" s="288"/>
    </row>
    <row r="327" spans="3:17" ht="15.75" customHeight="1" x14ac:dyDescent="0.25">
      <c r="C327" s="231"/>
      <c r="D327" s="224"/>
      <c r="E327" s="224"/>
      <c r="F327" s="224"/>
      <c r="G327" s="224"/>
      <c r="H327" s="227"/>
      <c r="I327" s="117" t="s">
        <v>381</v>
      </c>
      <c r="J327" s="125">
        <v>2</v>
      </c>
      <c r="K327" s="118" t="s">
        <v>371</v>
      </c>
      <c r="L327" s="119" t="s">
        <v>371</v>
      </c>
      <c r="M327" s="126">
        <v>1</v>
      </c>
      <c r="N327" s="303"/>
      <c r="O327" s="306"/>
      <c r="P327" s="285"/>
      <c r="Q327" s="288"/>
    </row>
    <row r="328" spans="3:17" ht="15" customHeight="1" thickBot="1" x14ac:dyDescent="0.3">
      <c r="C328" s="229"/>
      <c r="D328" s="225"/>
      <c r="E328" s="225"/>
      <c r="F328" s="225"/>
      <c r="G328" s="225"/>
      <c r="H328" s="228"/>
      <c r="I328" s="141" t="s">
        <v>382</v>
      </c>
      <c r="J328" s="127">
        <v>2</v>
      </c>
      <c r="K328" s="122" t="s">
        <v>371</v>
      </c>
      <c r="L328" s="123" t="s">
        <v>371</v>
      </c>
      <c r="M328" s="124" t="s">
        <v>371</v>
      </c>
      <c r="N328" s="304"/>
      <c r="O328" s="307"/>
      <c r="P328" s="286"/>
      <c r="Q328" s="289"/>
    </row>
    <row r="329" spans="3:17" ht="15.75" customHeight="1" x14ac:dyDescent="0.25">
      <c r="C329" s="230">
        <v>82</v>
      </c>
      <c r="D329" s="223" t="s">
        <v>427</v>
      </c>
      <c r="E329" s="223" t="s">
        <v>337</v>
      </c>
      <c r="F329" s="223" t="s">
        <v>340</v>
      </c>
      <c r="G329" s="223" t="s">
        <v>206</v>
      </c>
      <c r="H329" s="226" t="s">
        <v>341</v>
      </c>
      <c r="I329" s="112" t="s">
        <v>379</v>
      </c>
      <c r="J329" s="130" t="s">
        <v>371</v>
      </c>
      <c r="K329" s="130" t="s">
        <v>371</v>
      </c>
      <c r="L329" s="131" t="s">
        <v>371</v>
      </c>
      <c r="M329" s="138" t="s">
        <v>371</v>
      </c>
      <c r="N329" s="302">
        <v>36</v>
      </c>
      <c r="O329" s="305"/>
      <c r="P329" s="284">
        <f>4+3+2</f>
        <v>9</v>
      </c>
      <c r="Q329" s="287"/>
    </row>
    <row r="330" spans="3:17" ht="15.75" customHeight="1" x14ac:dyDescent="0.25">
      <c r="C330" s="231"/>
      <c r="D330" s="224"/>
      <c r="E330" s="224"/>
      <c r="F330" s="224"/>
      <c r="G330" s="224"/>
      <c r="H330" s="227"/>
      <c r="I330" s="117" t="s">
        <v>380</v>
      </c>
      <c r="J330" s="125">
        <v>4</v>
      </c>
      <c r="K330" s="118" t="s">
        <v>371</v>
      </c>
      <c r="L330" s="119" t="s">
        <v>371</v>
      </c>
      <c r="M330" s="120" t="s">
        <v>371</v>
      </c>
      <c r="N330" s="303"/>
      <c r="O330" s="306"/>
      <c r="P330" s="285"/>
      <c r="Q330" s="288"/>
    </row>
    <row r="331" spans="3:17" ht="15.75" customHeight="1" x14ac:dyDescent="0.25">
      <c r="C331" s="231"/>
      <c r="D331" s="224"/>
      <c r="E331" s="224"/>
      <c r="F331" s="224"/>
      <c r="G331" s="224"/>
      <c r="H331" s="227"/>
      <c r="I331" s="117" t="s">
        <v>381</v>
      </c>
      <c r="J331" s="125">
        <v>2</v>
      </c>
      <c r="K331" s="118" t="s">
        <v>371</v>
      </c>
      <c r="L331" s="119" t="s">
        <v>371</v>
      </c>
      <c r="M331" s="120" t="s">
        <v>371</v>
      </c>
      <c r="N331" s="303"/>
      <c r="O331" s="306"/>
      <c r="P331" s="285"/>
      <c r="Q331" s="288"/>
    </row>
    <row r="332" spans="3:17" ht="15" customHeight="1" thickBot="1" x14ac:dyDescent="0.3">
      <c r="C332" s="229"/>
      <c r="D332" s="225"/>
      <c r="E332" s="225"/>
      <c r="F332" s="225"/>
      <c r="G332" s="225"/>
      <c r="H332" s="228"/>
      <c r="I332" s="141" t="s">
        <v>382</v>
      </c>
      <c r="J332" s="127">
        <v>3</v>
      </c>
      <c r="K332" s="122" t="s">
        <v>371</v>
      </c>
      <c r="L332" s="123" t="s">
        <v>371</v>
      </c>
      <c r="M332" s="124" t="s">
        <v>371</v>
      </c>
      <c r="N332" s="304"/>
      <c r="O332" s="307"/>
      <c r="P332" s="286"/>
      <c r="Q332" s="289"/>
    </row>
    <row r="333" spans="3:17" ht="15.75" customHeight="1" x14ac:dyDescent="0.25">
      <c r="C333" s="230">
        <v>83</v>
      </c>
      <c r="D333" s="223" t="s">
        <v>427</v>
      </c>
      <c r="E333" s="223" t="s">
        <v>239</v>
      </c>
      <c r="F333" s="223" t="s">
        <v>342</v>
      </c>
      <c r="G333" s="223" t="s">
        <v>10</v>
      </c>
      <c r="H333" s="226" t="s">
        <v>343</v>
      </c>
      <c r="I333" s="112" t="s">
        <v>379</v>
      </c>
      <c r="J333" s="113">
        <v>2</v>
      </c>
      <c r="K333" s="114" t="s">
        <v>371</v>
      </c>
      <c r="L333" s="115" t="s">
        <v>371</v>
      </c>
      <c r="M333" s="116" t="s">
        <v>371</v>
      </c>
      <c r="N333" s="302">
        <v>57</v>
      </c>
      <c r="O333" s="305"/>
      <c r="P333" s="284">
        <f>2+2+3+3</f>
        <v>10</v>
      </c>
      <c r="Q333" s="287"/>
    </row>
    <row r="334" spans="3:17" ht="15.75" customHeight="1" x14ac:dyDescent="0.25">
      <c r="C334" s="231"/>
      <c r="D334" s="224"/>
      <c r="E334" s="224"/>
      <c r="F334" s="224"/>
      <c r="G334" s="224"/>
      <c r="H334" s="227"/>
      <c r="I334" s="117" t="s">
        <v>380</v>
      </c>
      <c r="J334" s="125">
        <v>2</v>
      </c>
      <c r="K334" s="118" t="s">
        <v>371</v>
      </c>
      <c r="L334" s="119" t="s">
        <v>371</v>
      </c>
      <c r="M334" s="120" t="s">
        <v>371</v>
      </c>
      <c r="N334" s="303"/>
      <c r="O334" s="306"/>
      <c r="P334" s="285"/>
      <c r="Q334" s="288"/>
    </row>
    <row r="335" spans="3:17" ht="15.75" customHeight="1" x14ac:dyDescent="0.25">
      <c r="C335" s="231"/>
      <c r="D335" s="224"/>
      <c r="E335" s="224"/>
      <c r="F335" s="224"/>
      <c r="G335" s="224"/>
      <c r="H335" s="227"/>
      <c r="I335" s="117" t="s">
        <v>381</v>
      </c>
      <c r="J335" s="125">
        <v>3</v>
      </c>
      <c r="K335" s="118" t="s">
        <v>371</v>
      </c>
      <c r="L335" s="119" t="s">
        <v>371</v>
      </c>
      <c r="M335" s="120" t="s">
        <v>371</v>
      </c>
      <c r="N335" s="303"/>
      <c r="O335" s="306"/>
      <c r="P335" s="285"/>
      <c r="Q335" s="288"/>
    </row>
    <row r="336" spans="3:17" ht="15" customHeight="1" thickBot="1" x14ac:dyDescent="0.3">
      <c r="C336" s="229"/>
      <c r="D336" s="225"/>
      <c r="E336" s="225"/>
      <c r="F336" s="225"/>
      <c r="G336" s="225"/>
      <c r="H336" s="228"/>
      <c r="I336" s="141" t="s">
        <v>382</v>
      </c>
      <c r="J336" s="127">
        <v>3</v>
      </c>
      <c r="K336" s="122" t="s">
        <v>371</v>
      </c>
      <c r="L336" s="123" t="s">
        <v>371</v>
      </c>
      <c r="M336" s="124" t="s">
        <v>371</v>
      </c>
      <c r="N336" s="304"/>
      <c r="O336" s="307"/>
      <c r="P336" s="286"/>
      <c r="Q336" s="289"/>
    </row>
    <row r="337" spans="3:17" ht="15.75" customHeight="1" x14ac:dyDescent="0.25">
      <c r="C337" s="230">
        <v>84</v>
      </c>
      <c r="D337" s="223" t="s">
        <v>427</v>
      </c>
      <c r="E337" s="223" t="s">
        <v>239</v>
      </c>
      <c r="F337" s="223" t="s">
        <v>344</v>
      </c>
      <c r="G337" s="223" t="s">
        <v>10</v>
      </c>
      <c r="H337" s="226" t="s">
        <v>345</v>
      </c>
      <c r="I337" s="112" t="s">
        <v>379</v>
      </c>
      <c r="J337" s="130" t="s">
        <v>371</v>
      </c>
      <c r="K337" s="130" t="s">
        <v>371</v>
      </c>
      <c r="L337" s="131" t="s">
        <v>371</v>
      </c>
      <c r="M337" s="138" t="s">
        <v>371</v>
      </c>
      <c r="N337" s="302">
        <v>32</v>
      </c>
      <c r="O337" s="305"/>
      <c r="P337" s="284">
        <f>2+2+3</f>
        <v>7</v>
      </c>
      <c r="Q337" s="287"/>
    </row>
    <row r="338" spans="3:17" ht="15.75" customHeight="1" x14ac:dyDescent="0.25">
      <c r="C338" s="231"/>
      <c r="D338" s="224"/>
      <c r="E338" s="224"/>
      <c r="F338" s="224"/>
      <c r="G338" s="224"/>
      <c r="H338" s="227"/>
      <c r="I338" s="117" t="s">
        <v>380</v>
      </c>
      <c r="J338" s="125">
        <v>2</v>
      </c>
      <c r="K338" s="118" t="s">
        <v>371</v>
      </c>
      <c r="L338" s="119" t="s">
        <v>371</v>
      </c>
      <c r="M338" s="120" t="s">
        <v>371</v>
      </c>
      <c r="N338" s="303"/>
      <c r="O338" s="306"/>
      <c r="P338" s="285"/>
      <c r="Q338" s="288"/>
    </row>
    <row r="339" spans="3:17" ht="15.75" customHeight="1" x14ac:dyDescent="0.25">
      <c r="C339" s="231"/>
      <c r="D339" s="224"/>
      <c r="E339" s="224"/>
      <c r="F339" s="224"/>
      <c r="G339" s="224"/>
      <c r="H339" s="227"/>
      <c r="I339" s="117" t="s">
        <v>381</v>
      </c>
      <c r="J339" s="125">
        <v>2</v>
      </c>
      <c r="K339" s="118">
        <v>1</v>
      </c>
      <c r="L339" s="119" t="s">
        <v>371</v>
      </c>
      <c r="M339" s="120" t="s">
        <v>371</v>
      </c>
      <c r="N339" s="303"/>
      <c r="O339" s="306"/>
      <c r="P339" s="285"/>
      <c r="Q339" s="288"/>
    </row>
    <row r="340" spans="3:17" ht="15" customHeight="1" thickBot="1" x14ac:dyDescent="0.3">
      <c r="C340" s="229"/>
      <c r="D340" s="225"/>
      <c r="E340" s="225"/>
      <c r="F340" s="225"/>
      <c r="G340" s="225"/>
      <c r="H340" s="228"/>
      <c r="I340" s="141" t="s">
        <v>382</v>
      </c>
      <c r="J340" s="127">
        <v>2</v>
      </c>
      <c r="K340" s="122" t="s">
        <v>371</v>
      </c>
      <c r="L340" s="123" t="s">
        <v>371</v>
      </c>
      <c r="M340" s="124" t="s">
        <v>371</v>
      </c>
      <c r="N340" s="304"/>
      <c r="O340" s="307"/>
      <c r="P340" s="286"/>
      <c r="Q340" s="289"/>
    </row>
    <row r="341" spans="3:17" ht="15.75" customHeight="1" x14ac:dyDescent="0.25">
      <c r="C341" s="230">
        <v>85</v>
      </c>
      <c r="D341" s="223" t="s">
        <v>427</v>
      </c>
      <c r="E341" s="223" t="s">
        <v>239</v>
      </c>
      <c r="F341" s="223" t="s">
        <v>346</v>
      </c>
      <c r="G341" s="223" t="s">
        <v>10</v>
      </c>
      <c r="H341" s="226" t="s">
        <v>347</v>
      </c>
      <c r="I341" s="112" t="s">
        <v>379</v>
      </c>
      <c r="J341" s="113">
        <v>2</v>
      </c>
      <c r="K341" s="114" t="s">
        <v>371</v>
      </c>
      <c r="L341" s="115" t="s">
        <v>371</v>
      </c>
      <c r="M341" s="116" t="s">
        <v>371</v>
      </c>
      <c r="N341" s="302">
        <v>42</v>
      </c>
      <c r="O341" s="305"/>
      <c r="P341" s="284">
        <f>2+3+2+3</f>
        <v>10</v>
      </c>
      <c r="Q341" s="287"/>
    </row>
    <row r="342" spans="3:17" ht="15.75" customHeight="1" x14ac:dyDescent="0.25">
      <c r="C342" s="231"/>
      <c r="D342" s="224"/>
      <c r="E342" s="224"/>
      <c r="F342" s="224"/>
      <c r="G342" s="224"/>
      <c r="H342" s="227"/>
      <c r="I342" s="117" t="s">
        <v>380</v>
      </c>
      <c r="J342" s="125">
        <v>2</v>
      </c>
      <c r="K342" s="118" t="s">
        <v>371</v>
      </c>
      <c r="L342" s="119" t="s">
        <v>371</v>
      </c>
      <c r="M342" s="120" t="s">
        <v>371</v>
      </c>
      <c r="N342" s="303"/>
      <c r="O342" s="306"/>
      <c r="P342" s="285"/>
      <c r="Q342" s="288"/>
    </row>
    <row r="343" spans="3:17" ht="15.75" customHeight="1" x14ac:dyDescent="0.25">
      <c r="C343" s="231"/>
      <c r="D343" s="224"/>
      <c r="E343" s="224"/>
      <c r="F343" s="224"/>
      <c r="G343" s="224"/>
      <c r="H343" s="227"/>
      <c r="I343" s="117" t="s">
        <v>381</v>
      </c>
      <c r="J343" s="125">
        <v>2</v>
      </c>
      <c r="K343" s="118" t="s">
        <v>371</v>
      </c>
      <c r="L343" s="139">
        <v>1</v>
      </c>
      <c r="M343" s="120" t="s">
        <v>371</v>
      </c>
      <c r="N343" s="303"/>
      <c r="O343" s="306"/>
      <c r="P343" s="285"/>
      <c r="Q343" s="288"/>
    </row>
    <row r="344" spans="3:17" ht="15.75" customHeight="1" thickBot="1" x14ac:dyDescent="0.3">
      <c r="C344" s="229"/>
      <c r="D344" s="225"/>
      <c r="E344" s="225"/>
      <c r="F344" s="225"/>
      <c r="G344" s="225"/>
      <c r="H344" s="228"/>
      <c r="I344" s="141" t="s">
        <v>382</v>
      </c>
      <c r="J344" s="127">
        <v>2</v>
      </c>
      <c r="K344" s="122" t="s">
        <v>371</v>
      </c>
      <c r="L344" s="140">
        <v>1</v>
      </c>
      <c r="M344" s="124" t="s">
        <v>371</v>
      </c>
      <c r="N344" s="304"/>
      <c r="O344" s="307"/>
      <c r="P344" s="286"/>
      <c r="Q344" s="289"/>
    </row>
    <row r="345" spans="3:17" ht="15.75" customHeight="1" x14ac:dyDescent="0.25">
      <c r="C345" s="230">
        <v>86</v>
      </c>
      <c r="D345" s="223" t="s">
        <v>427</v>
      </c>
      <c r="E345" s="223" t="s">
        <v>239</v>
      </c>
      <c r="F345" s="223" t="s">
        <v>348</v>
      </c>
      <c r="G345" s="223" t="s">
        <v>10</v>
      </c>
      <c r="H345" s="226" t="s">
        <v>349</v>
      </c>
      <c r="I345" s="112" t="s">
        <v>379</v>
      </c>
      <c r="J345" s="129">
        <v>2</v>
      </c>
      <c r="K345" s="130" t="s">
        <v>371</v>
      </c>
      <c r="L345" s="131" t="s">
        <v>371</v>
      </c>
      <c r="M345" s="138" t="s">
        <v>371</v>
      </c>
      <c r="N345" s="302">
        <v>37</v>
      </c>
      <c r="O345" s="305"/>
      <c r="P345" s="284">
        <f>2+2+3</f>
        <v>7</v>
      </c>
      <c r="Q345" s="287"/>
    </row>
    <row r="346" spans="3:17" ht="15.75" customHeight="1" x14ac:dyDescent="0.25">
      <c r="C346" s="231"/>
      <c r="D346" s="224"/>
      <c r="E346" s="224"/>
      <c r="F346" s="224"/>
      <c r="G346" s="224"/>
      <c r="H346" s="227"/>
      <c r="I346" s="117" t="s">
        <v>380</v>
      </c>
      <c r="J346" s="118" t="s">
        <v>371</v>
      </c>
      <c r="K346" s="118" t="s">
        <v>371</v>
      </c>
      <c r="L346" s="119" t="s">
        <v>371</v>
      </c>
      <c r="M346" s="120" t="s">
        <v>371</v>
      </c>
      <c r="N346" s="303"/>
      <c r="O346" s="306"/>
      <c r="P346" s="285"/>
      <c r="Q346" s="288"/>
    </row>
    <row r="347" spans="3:17" ht="15.75" customHeight="1" x14ac:dyDescent="0.25">
      <c r="C347" s="231"/>
      <c r="D347" s="224"/>
      <c r="E347" s="224"/>
      <c r="F347" s="224"/>
      <c r="G347" s="224"/>
      <c r="H347" s="227"/>
      <c r="I347" s="117" t="s">
        <v>381</v>
      </c>
      <c r="J347" s="125">
        <v>2</v>
      </c>
      <c r="K347" s="118" t="s">
        <v>371</v>
      </c>
      <c r="L347" s="119" t="s">
        <v>371</v>
      </c>
      <c r="M347" s="120" t="s">
        <v>371</v>
      </c>
      <c r="N347" s="303"/>
      <c r="O347" s="306"/>
      <c r="P347" s="285"/>
      <c r="Q347" s="288"/>
    </row>
    <row r="348" spans="3:17" ht="15.75" customHeight="1" thickBot="1" x14ac:dyDescent="0.3">
      <c r="C348" s="229"/>
      <c r="D348" s="225"/>
      <c r="E348" s="225"/>
      <c r="F348" s="225"/>
      <c r="G348" s="225"/>
      <c r="H348" s="228"/>
      <c r="I348" s="141" t="s">
        <v>382</v>
      </c>
      <c r="J348" s="127">
        <v>2</v>
      </c>
      <c r="K348" s="122" t="s">
        <v>371</v>
      </c>
      <c r="L348" s="123" t="s">
        <v>371</v>
      </c>
      <c r="M348" s="128">
        <v>1</v>
      </c>
      <c r="N348" s="304"/>
      <c r="O348" s="307"/>
      <c r="P348" s="286"/>
      <c r="Q348" s="289"/>
    </row>
    <row r="349" spans="3:17" ht="15.75" customHeight="1" x14ac:dyDescent="0.25">
      <c r="C349" s="230">
        <v>87</v>
      </c>
      <c r="D349" s="223" t="s">
        <v>427</v>
      </c>
      <c r="E349" s="223" t="s">
        <v>239</v>
      </c>
      <c r="F349" s="223" t="s">
        <v>350</v>
      </c>
      <c r="G349" s="223" t="s">
        <v>10</v>
      </c>
      <c r="H349" s="226" t="s">
        <v>351</v>
      </c>
      <c r="I349" s="112" t="s">
        <v>379</v>
      </c>
      <c r="J349" s="113">
        <v>2</v>
      </c>
      <c r="K349" s="114" t="s">
        <v>371</v>
      </c>
      <c r="L349" s="115" t="s">
        <v>371</v>
      </c>
      <c r="M349" s="116" t="s">
        <v>371</v>
      </c>
      <c r="N349" s="302">
        <v>41</v>
      </c>
      <c r="O349" s="305"/>
      <c r="P349" s="284">
        <f>2+4</f>
        <v>6</v>
      </c>
      <c r="Q349" s="299"/>
    </row>
    <row r="350" spans="3:17" ht="15.75" customHeight="1" x14ac:dyDescent="0.25">
      <c r="C350" s="231"/>
      <c r="D350" s="224"/>
      <c r="E350" s="224"/>
      <c r="F350" s="224"/>
      <c r="G350" s="224"/>
      <c r="H350" s="227"/>
      <c r="I350" s="117" t="s">
        <v>380</v>
      </c>
      <c r="J350" s="118" t="s">
        <v>371</v>
      </c>
      <c r="K350" s="118" t="s">
        <v>371</v>
      </c>
      <c r="L350" s="119" t="s">
        <v>371</v>
      </c>
      <c r="M350" s="120" t="s">
        <v>371</v>
      </c>
      <c r="N350" s="303"/>
      <c r="O350" s="306"/>
      <c r="P350" s="285"/>
      <c r="Q350" s="300"/>
    </row>
    <row r="351" spans="3:17" ht="15" customHeight="1" x14ac:dyDescent="0.25">
      <c r="C351" s="231"/>
      <c r="D351" s="224"/>
      <c r="E351" s="224"/>
      <c r="F351" s="224"/>
      <c r="G351" s="224"/>
      <c r="H351" s="227"/>
      <c r="I351" s="117" t="s">
        <v>381</v>
      </c>
      <c r="J351" s="125">
        <v>3</v>
      </c>
      <c r="K351" s="118" t="s">
        <v>371</v>
      </c>
      <c r="L351" s="119" t="s">
        <v>371</v>
      </c>
      <c r="M351" s="120" t="s">
        <v>371</v>
      </c>
      <c r="N351" s="303"/>
      <c r="O351" s="306"/>
      <c r="P351" s="285"/>
      <c r="Q351" s="300"/>
    </row>
    <row r="352" spans="3:17" ht="15.75" customHeight="1" thickBot="1" x14ac:dyDescent="0.3">
      <c r="C352" s="229"/>
      <c r="D352" s="225"/>
      <c r="E352" s="225"/>
      <c r="F352" s="225"/>
      <c r="G352" s="225"/>
      <c r="H352" s="228"/>
      <c r="I352" s="141" t="s">
        <v>382</v>
      </c>
      <c r="J352" s="122">
        <v>3</v>
      </c>
      <c r="K352" s="122" t="s">
        <v>371</v>
      </c>
      <c r="L352" s="140">
        <v>1</v>
      </c>
      <c r="M352" s="124" t="s">
        <v>371</v>
      </c>
      <c r="N352" s="304"/>
      <c r="O352" s="307"/>
      <c r="P352" s="286"/>
      <c r="Q352" s="301"/>
    </row>
    <row r="353" spans="3:17" ht="26.25" customHeight="1" x14ac:dyDescent="0.25">
      <c r="C353" s="230">
        <v>88</v>
      </c>
      <c r="D353" s="223" t="s">
        <v>427</v>
      </c>
      <c r="E353" s="223" t="s">
        <v>239</v>
      </c>
      <c r="F353" s="223" t="s">
        <v>352</v>
      </c>
      <c r="G353" s="223" t="s">
        <v>10</v>
      </c>
      <c r="H353" s="226" t="s">
        <v>353</v>
      </c>
      <c r="I353" s="112" t="s">
        <v>379</v>
      </c>
      <c r="J353" s="130" t="s">
        <v>371</v>
      </c>
      <c r="K353" s="130" t="s">
        <v>371</v>
      </c>
      <c r="L353" s="131" t="s">
        <v>371</v>
      </c>
      <c r="M353" s="138" t="s">
        <v>371</v>
      </c>
      <c r="N353" s="302">
        <v>35</v>
      </c>
      <c r="O353" s="305"/>
      <c r="P353" s="284">
        <f>3+4+3</f>
        <v>10</v>
      </c>
      <c r="Q353" s="299"/>
    </row>
    <row r="354" spans="3:17" ht="15.75" customHeight="1" x14ac:dyDescent="0.25">
      <c r="C354" s="231"/>
      <c r="D354" s="224"/>
      <c r="E354" s="224"/>
      <c r="F354" s="224"/>
      <c r="G354" s="224"/>
      <c r="H354" s="227"/>
      <c r="I354" s="117" t="s">
        <v>380</v>
      </c>
      <c r="J354" s="125">
        <v>3</v>
      </c>
      <c r="K354" s="118" t="s">
        <v>371</v>
      </c>
      <c r="L354" s="119" t="s">
        <v>371</v>
      </c>
      <c r="M354" s="120" t="s">
        <v>371</v>
      </c>
      <c r="N354" s="303"/>
      <c r="O354" s="306"/>
      <c r="P354" s="285"/>
      <c r="Q354" s="300"/>
    </row>
    <row r="355" spans="3:17" ht="15.75" customHeight="1" x14ac:dyDescent="0.25">
      <c r="C355" s="231"/>
      <c r="D355" s="224"/>
      <c r="E355" s="224"/>
      <c r="F355" s="224"/>
      <c r="G355" s="224"/>
      <c r="H355" s="227"/>
      <c r="I355" s="117" t="s">
        <v>381</v>
      </c>
      <c r="J355" s="125">
        <v>4</v>
      </c>
      <c r="K355" s="118" t="s">
        <v>371</v>
      </c>
      <c r="L355" s="119" t="s">
        <v>371</v>
      </c>
      <c r="M355" s="120" t="s">
        <v>371</v>
      </c>
      <c r="N355" s="303"/>
      <c r="O355" s="306"/>
      <c r="P355" s="285"/>
      <c r="Q355" s="300"/>
    </row>
    <row r="356" spans="3:17" ht="15.75" customHeight="1" thickBot="1" x14ac:dyDescent="0.3">
      <c r="C356" s="229"/>
      <c r="D356" s="225"/>
      <c r="E356" s="225"/>
      <c r="F356" s="225"/>
      <c r="G356" s="225"/>
      <c r="H356" s="228"/>
      <c r="I356" s="141" t="s">
        <v>382</v>
      </c>
      <c r="J356" s="127">
        <v>2</v>
      </c>
      <c r="K356" s="122" t="s">
        <v>371</v>
      </c>
      <c r="L356" s="140">
        <v>1</v>
      </c>
      <c r="M356" s="124" t="s">
        <v>371</v>
      </c>
      <c r="N356" s="304"/>
      <c r="O356" s="307"/>
      <c r="P356" s="286"/>
      <c r="Q356" s="301"/>
    </row>
    <row r="357" spans="3:17" ht="15.75" customHeight="1" x14ac:dyDescent="0.25">
      <c r="C357" s="230">
        <v>89</v>
      </c>
      <c r="D357" s="223" t="s">
        <v>427</v>
      </c>
      <c r="E357" s="223" t="s">
        <v>239</v>
      </c>
      <c r="F357" s="223" t="s">
        <v>354</v>
      </c>
      <c r="G357" s="223" t="s">
        <v>10</v>
      </c>
      <c r="H357" s="226" t="s">
        <v>355</v>
      </c>
      <c r="I357" s="112" t="s">
        <v>379</v>
      </c>
      <c r="J357" s="113">
        <v>2</v>
      </c>
      <c r="K357" s="114" t="s">
        <v>371</v>
      </c>
      <c r="L357" s="115" t="s">
        <v>371</v>
      </c>
      <c r="M357" s="116" t="s">
        <v>371</v>
      </c>
      <c r="N357" s="302">
        <v>33</v>
      </c>
      <c r="O357" s="305"/>
      <c r="P357" s="284">
        <f>2+4+2</f>
        <v>8</v>
      </c>
      <c r="Q357" s="287"/>
    </row>
    <row r="358" spans="3:17" ht="15" customHeight="1" x14ac:dyDescent="0.25">
      <c r="C358" s="231"/>
      <c r="D358" s="224"/>
      <c r="E358" s="224"/>
      <c r="F358" s="224"/>
      <c r="G358" s="224"/>
      <c r="H358" s="227"/>
      <c r="I358" s="117" t="s">
        <v>380</v>
      </c>
      <c r="J358" s="118" t="s">
        <v>371</v>
      </c>
      <c r="K358" s="118" t="s">
        <v>371</v>
      </c>
      <c r="L358" s="119" t="s">
        <v>371</v>
      </c>
      <c r="M358" s="120" t="s">
        <v>371</v>
      </c>
      <c r="N358" s="303"/>
      <c r="O358" s="306"/>
      <c r="P358" s="285"/>
      <c r="Q358" s="288"/>
    </row>
    <row r="359" spans="3:17" ht="15.75" customHeight="1" x14ac:dyDescent="0.25">
      <c r="C359" s="231"/>
      <c r="D359" s="224"/>
      <c r="E359" s="224"/>
      <c r="F359" s="224"/>
      <c r="G359" s="224"/>
      <c r="H359" s="227"/>
      <c r="I359" s="117" t="s">
        <v>381</v>
      </c>
      <c r="J359" s="125">
        <v>4</v>
      </c>
      <c r="K359" s="118" t="s">
        <v>371</v>
      </c>
      <c r="L359" s="119" t="s">
        <v>371</v>
      </c>
      <c r="M359" s="120" t="s">
        <v>371</v>
      </c>
      <c r="N359" s="303"/>
      <c r="O359" s="306"/>
      <c r="P359" s="285"/>
      <c r="Q359" s="288"/>
    </row>
    <row r="360" spans="3:17" ht="15.75" customHeight="1" thickBot="1" x14ac:dyDescent="0.3">
      <c r="C360" s="229"/>
      <c r="D360" s="225"/>
      <c r="E360" s="225"/>
      <c r="F360" s="225"/>
      <c r="G360" s="225"/>
      <c r="H360" s="228"/>
      <c r="I360" s="141" t="s">
        <v>382</v>
      </c>
      <c r="J360" s="127">
        <v>2</v>
      </c>
      <c r="K360" s="122" t="s">
        <v>371</v>
      </c>
      <c r="L360" s="123" t="s">
        <v>371</v>
      </c>
      <c r="M360" s="124" t="s">
        <v>371</v>
      </c>
      <c r="N360" s="304"/>
      <c r="O360" s="307"/>
      <c r="P360" s="286"/>
      <c r="Q360" s="289"/>
    </row>
    <row r="361" spans="3:17" ht="15.75" customHeight="1" x14ac:dyDescent="0.25">
      <c r="C361" s="230">
        <v>90</v>
      </c>
      <c r="D361" s="223" t="s">
        <v>427</v>
      </c>
      <c r="E361" s="223" t="s">
        <v>239</v>
      </c>
      <c r="F361" s="223" t="s">
        <v>356</v>
      </c>
      <c r="G361" s="223" t="s">
        <v>10</v>
      </c>
      <c r="H361" s="226" t="s">
        <v>357</v>
      </c>
      <c r="I361" s="112" t="s">
        <v>379</v>
      </c>
      <c r="J361" s="129">
        <v>1</v>
      </c>
      <c r="K361" s="130" t="s">
        <v>371</v>
      </c>
      <c r="L361" s="143">
        <v>1</v>
      </c>
      <c r="M361" s="138" t="s">
        <v>371</v>
      </c>
      <c r="N361" s="302">
        <v>53</v>
      </c>
      <c r="O361" s="305"/>
      <c r="P361" s="284">
        <f>2+2+3+3</f>
        <v>10</v>
      </c>
      <c r="Q361" s="287"/>
    </row>
    <row r="362" spans="3:17" ht="15.75" customHeight="1" x14ac:dyDescent="0.25">
      <c r="C362" s="231"/>
      <c r="D362" s="224"/>
      <c r="E362" s="224"/>
      <c r="F362" s="224"/>
      <c r="G362" s="224"/>
      <c r="H362" s="227"/>
      <c r="I362" s="117" t="s">
        <v>380</v>
      </c>
      <c r="J362" s="125">
        <v>1</v>
      </c>
      <c r="K362" s="118" t="s">
        <v>371</v>
      </c>
      <c r="L362" s="139">
        <v>1</v>
      </c>
      <c r="M362" s="120" t="s">
        <v>371</v>
      </c>
      <c r="N362" s="303"/>
      <c r="O362" s="306"/>
      <c r="P362" s="285"/>
      <c r="Q362" s="288"/>
    </row>
    <row r="363" spans="3:17" ht="15.75" customHeight="1" x14ac:dyDescent="0.25">
      <c r="C363" s="231"/>
      <c r="D363" s="224"/>
      <c r="E363" s="224"/>
      <c r="F363" s="224"/>
      <c r="G363" s="224"/>
      <c r="H363" s="227"/>
      <c r="I363" s="117" t="s">
        <v>381</v>
      </c>
      <c r="J363" s="125">
        <v>2</v>
      </c>
      <c r="K363" s="118" t="s">
        <v>371</v>
      </c>
      <c r="L363" s="139">
        <v>1</v>
      </c>
      <c r="M363" s="120" t="s">
        <v>371</v>
      </c>
      <c r="N363" s="303"/>
      <c r="O363" s="306"/>
      <c r="P363" s="285"/>
      <c r="Q363" s="288"/>
    </row>
    <row r="364" spans="3:17" ht="15.75" customHeight="1" thickBot="1" x14ac:dyDescent="0.3">
      <c r="C364" s="229"/>
      <c r="D364" s="225"/>
      <c r="E364" s="225"/>
      <c r="F364" s="225"/>
      <c r="G364" s="225"/>
      <c r="H364" s="228"/>
      <c r="I364" s="141" t="s">
        <v>382</v>
      </c>
      <c r="J364" s="127">
        <v>2</v>
      </c>
      <c r="K364" s="122" t="s">
        <v>371</v>
      </c>
      <c r="L364" s="140">
        <v>1</v>
      </c>
      <c r="M364" s="124" t="s">
        <v>371</v>
      </c>
      <c r="N364" s="304"/>
      <c r="O364" s="307"/>
      <c r="P364" s="286"/>
      <c r="Q364" s="289"/>
    </row>
    <row r="365" spans="3:17" ht="15.75" customHeight="1" x14ac:dyDescent="0.25">
      <c r="C365" s="230">
        <v>91</v>
      </c>
      <c r="D365" s="223" t="s">
        <v>428</v>
      </c>
      <c r="E365" s="223" t="s">
        <v>291</v>
      </c>
      <c r="F365" s="223" t="s">
        <v>358</v>
      </c>
      <c r="G365" s="223" t="s">
        <v>10</v>
      </c>
      <c r="H365" s="226" t="s">
        <v>5</v>
      </c>
      <c r="I365" s="112" t="s">
        <v>379</v>
      </c>
      <c r="J365" s="129">
        <v>1</v>
      </c>
      <c r="K365" s="130" t="s">
        <v>371</v>
      </c>
      <c r="L365" s="131" t="s">
        <v>371</v>
      </c>
      <c r="M365" s="132">
        <v>1</v>
      </c>
      <c r="N365" s="302"/>
      <c r="O365" s="305">
        <v>56</v>
      </c>
      <c r="P365" s="284">
        <f>2+2+2+2</f>
        <v>8</v>
      </c>
      <c r="Q365" s="329" t="s">
        <v>451</v>
      </c>
    </row>
    <row r="366" spans="3:17" ht="15.75" customHeight="1" x14ac:dyDescent="0.25">
      <c r="C366" s="231"/>
      <c r="D366" s="224"/>
      <c r="E366" s="224"/>
      <c r="F366" s="224"/>
      <c r="G366" s="224"/>
      <c r="H366" s="227"/>
      <c r="I366" s="117" t="s">
        <v>380</v>
      </c>
      <c r="J366" s="125">
        <v>1</v>
      </c>
      <c r="K366" s="118" t="s">
        <v>371</v>
      </c>
      <c r="L366" s="119" t="s">
        <v>371</v>
      </c>
      <c r="M366" s="126">
        <v>1</v>
      </c>
      <c r="N366" s="303"/>
      <c r="O366" s="306"/>
      <c r="P366" s="285"/>
      <c r="Q366" s="356"/>
    </row>
    <row r="367" spans="3:17" ht="15.75" customHeight="1" x14ac:dyDescent="0.25">
      <c r="C367" s="231"/>
      <c r="D367" s="224"/>
      <c r="E367" s="224"/>
      <c r="F367" s="224"/>
      <c r="G367" s="224"/>
      <c r="H367" s="227"/>
      <c r="I367" s="117" t="s">
        <v>381</v>
      </c>
      <c r="J367" s="125">
        <v>2</v>
      </c>
      <c r="K367" s="118" t="s">
        <v>371</v>
      </c>
      <c r="L367" s="119" t="s">
        <v>371</v>
      </c>
      <c r="M367" s="120" t="s">
        <v>371</v>
      </c>
      <c r="N367" s="303"/>
      <c r="O367" s="306"/>
      <c r="P367" s="285"/>
      <c r="Q367" s="356"/>
    </row>
    <row r="368" spans="3:17" ht="15.75" customHeight="1" thickBot="1" x14ac:dyDescent="0.3">
      <c r="C368" s="229"/>
      <c r="D368" s="225"/>
      <c r="E368" s="225"/>
      <c r="F368" s="225"/>
      <c r="G368" s="225"/>
      <c r="H368" s="228"/>
      <c r="I368" s="141" t="s">
        <v>382</v>
      </c>
      <c r="J368" s="127">
        <v>2</v>
      </c>
      <c r="K368" s="122" t="s">
        <v>371</v>
      </c>
      <c r="L368" s="123" t="s">
        <v>371</v>
      </c>
      <c r="M368" s="124" t="s">
        <v>371</v>
      </c>
      <c r="N368" s="304"/>
      <c r="O368" s="307"/>
      <c r="P368" s="286"/>
      <c r="Q368" s="360"/>
    </row>
    <row r="369" spans="3:17" ht="15.75" customHeight="1" x14ac:dyDescent="0.25">
      <c r="C369" s="230">
        <v>92</v>
      </c>
      <c r="D369" s="224" t="s">
        <v>428</v>
      </c>
      <c r="E369" s="224" t="s">
        <v>83</v>
      </c>
      <c r="F369" s="224" t="s">
        <v>409</v>
      </c>
      <c r="G369" s="223" t="s">
        <v>10</v>
      </c>
      <c r="H369" s="227" t="s">
        <v>410</v>
      </c>
      <c r="I369" s="112" t="s">
        <v>379</v>
      </c>
      <c r="J369" s="113">
        <v>1</v>
      </c>
      <c r="K369" s="114" t="s">
        <v>371</v>
      </c>
      <c r="L369" s="115" t="s">
        <v>371</v>
      </c>
      <c r="M369" s="144">
        <v>1</v>
      </c>
      <c r="N369" s="302">
        <v>29</v>
      </c>
      <c r="O369" s="305"/>
      <c r="P369" s="285">
        <f>2+2+2</f>
        <v>6</v>
      </c>
      <c r="Q369" s="323"/>
    </row>
    <row r="370" spans="3:17" ht="15" customHeight="1" x14ac:dyDescent="0.25">
      <c r="C370" s="231"/>
      <c r="D370" s="224"/>
      <c r="E370" s="224"/>
      <c r="F370" s="224"/>
      <c r="G370" s="224"/>
      <c r="H370" s="227"/>
      <c r="I370" s="117" t="s">
        <v>380</v>
      </c>
      <c r="J370" s="125">
        <v>2</v>
      </c>
      <c r="K370" s="118" t="s">
        <v>371</v>
      </c>
      <c r="L370" s="119" t="s">
        <v>371</v>
      </c>
      <c r="M370" s="120" t="s">
        <v>371</v>
      </c>
      <c r="N370" s="303"/>
      <c r="O370" s="306"/>
      <c r="P370" s="285"/>
      <c r="Q370" s="324"/>
    </row>
    <row r="371" spans="3:17" ht="15.75" customHeight="1" x14ac:dyDescent="0.25">
      <c r="C371" s="231"/>
      <c r="D371" s="224"/>
      <c r="E371" s="224"/>
      <c r="F371" s="224"/>
      <c r="G371" s="224"/>
      <c r="H371" s="227"/>
      <c r="I371" s="117" t="s">
        <v>381</v>
      </c>
      <c r="J371" s="125">
        <v>2</v>
      </c>
      <c r="K371" s="118" t="s">
        <v>371</v>
      </c>
      <c r="L371" s="119" t="s">
        <v>371</v>
      </c>
      <c r="M371" s="120" t="s">
        <v>371</v>
      </c>
      <c r="N371" s="303"/>
      <c r="O371" s="306"/>
      <c r="P371" s="285"/>
      <c r="Q371" s="324"/>
    </row>
    <row r="372" spans="3:17" ht="15.75" customHeight="1" thickBot="1" x14ac:dyDescent="0.3">
      <c r="C372" s="229"/>
      <c r="D372" s="225"/>
      <c r="E372" s="225"/>
      <c r="F372" s="225"/>
      <c r="G372" s="225"/>
      <c r="H372" s="228"/>
      <c r="I372" s="141" t="s">
        <v>382</v>
      </c>
      <c r="J372" s="122" t="s">
        <v>371</v>
      </c>
      <c r="K372" s="122" t="s">
        <v>371</v>
      </c>
      <c r="L372" s="123" t="s">
        <v>371</v>
      </c>
      <c r="M372" s="124" t="s">
        <v>371</v>
      </c>
      <c r="N372" s="304"/>
      <c r="O372" s="307"/>
      <c r="P372" s="286"/>
      <c r="Q372" s="325"/>
    </row>
    <row r="373" spans="3:17" ht="15.75" customHeight="1" x14ac:dyDescent="0.25">
      <c r="C373" s="230">
        <v>93</v>
      </c>
      <c r="D373" s="223" t="s">
        <v>428</v>
      </c>
      <c r="E373" s="223" t="s">
        <v>83</v>
      </c>
      <c r="F373" s="223" t="s">
        <v>186</v>
      </c>
      <c r="G373" s="223" t="s">
        <v>10</v>
      </c>
      <c r="H373" s="226" t="s">
        <v>132</v>
      </c>
      <c r="I373" s="112" t="s">
        <v>379</v>
      </c>
      <c r="J373" s="129">
        <v>1</v>
      </c>
      <c r="K373" s="130" t="s">
        <v>371</v>
      </c>
      <c r="L373" s="131" t="s">
        <v>371</v>
      </c>
      <c r="M373" s="132">
        <v>1</v>
      </c>
      <c r="N373" s="302">
        <v>40</v>
      </c>
      <c r="O373" s="305"/>
      <c r="P373" s="284">
        <f>2+2+2+2</f>
        <v>8</v>
      </c>
      <c r="Q373" s="323"/>
    </row>
    <row r="374" spans="3:17" ht="15" customHeight="1" x14ac:dyDescent="0.25">
      <c r="C374" s="231"/>
      <c r="D374" s="224"/>
      <c r="E374" s="224"/>
      <c r="F374" s="224"/>
      <c r="G374" s="224"/>
      <c r="H374" s="227"/>
      <c r="I374" s="117" t="s">
        <v>380</v>
      </c>
      <c r="J374" s="125">
        <v>1</v>
      </c>
      <c r="K374" s="118" t="s">
        <v>371</v>
      </c>
      <c r="L374" s="119" t="s">
        <v>371</v>
      </c>
      <c r="M374" s="126">
        <v>1</v>
      </c>
      <c r="N374" s="303"/>
      <c r="O374" s="306"/>
      <c r="P374" s="285"/>
      <c r="Q374" s="324"/>
    </row>
    <row r="375" spans="3:17" ht="15.75" customHeight="1" x14ac:dyDescent="0.25">
      <c r="C375" s="231"/>
      <c r="D375" s="224"/>
      <c r="E375" s="224"/>
      <c r="F375" s="224"/>
      <c r="G375" s="224"/>
      <c r="H375" s="227"/>
      <c r="I375" s="117" t="s">
        <v>381</v>
      </c>
      <c r="J375" s="125">
        <v>2</v>
      </c>
      <c r="K375" s="118" t="s">
        <v>371</v>
      </c>
      <c r="L375" s="119" t="s">
        <v>371</v>
      </c>
      <c r="M375" s="120" t="s">
        <v>371</v>
      </c>
      <c r="N375" s="303"/>
      <c r="O375" s="306"/>
      <c r="P375" s="285"/>
      <c r="Q375" s="324"/>
    </row>
    <row r="376" spans="3:17" ht="15.75" customHeight="1" thickBot="1" x14ac:dyDescent="0.3">
      <c r="C376" s="229"/>
      <c r="D376" s="225"/>
      <c r="E376" s="225"/>
      <c r="F376" s="225"/>
      <c r="G376" s="225"/>
      <c r="H376" s="228"/>
      <c r="I376" s="141" t="s">
        <v>382</v>
      </c>
      <c r="J376" s="127">
        <v>2</v>
      </c>
      <c r="K376" s="122" t="s">
        <v>371</v>
      </c>
      <c r="L376" s="123" t="s">
        <v>371</v>
      </c>
      <c r="M376" s="124" t="s">
        <v>371</v>
      </c>
      <c r="N376" s="304"/>
      <c r="O376" s="307"/>
      <c r="P376" s="286"/>
      <c r="Q376" s="325"/>
    </row>
    <row r="377" spans="3:17" x14ac:dyDescent="0.25">
      <c r="C377" s="230">
        <v>94</v>
      </c>
      <c r="D377" s="223" t="s">
        <v>428</v>
      </c>
      <c r="E377" s="223" t="s">
        <v>83</v>
      </c>
      <c r="F377" s="223" t="s">
        <v>133</v>
      </c>
      <c r="G377" s="223" t="s">
        <v>10</v>
      </c>
      <c r="H377" s="226" t="s">
        <v>134</v>
      </c>
      <c r="I377" s="112" t="s">
        <v>379</v>
      </c>
      <c r="J377" s="113">
        <v>1</v>
      </c>
      <c r="K377" s="114" t="s">
        <v>371</v>
      </c>
      <c r="L377" s="115" t="s">
        <v>371</v>
      </c>
      <c r="M377" s="144">
        <v>1</v>
      </c>
      <c r="N377" s="302">
        <v>67</v>
      </c>
      <c r="O377" s="305"/>
      <c r="P377" s="284">
        <f>2+3+2+2</f>
        <v>9</v>
      </c>
      <c r="Q377" s="308"/>
    </row>
    <row r="378" spans="3:17" ht="15.75" customHeight="1" x14ac:dyDescent="0.25">
      <c r="C378" s="202"/>
      <c r="D378" s="198"/>
      <c r="E378" s="198"/>
      <c r="F378" s="198"/>
      <c r="G378" s="198"/>
      <c r="H378" s="200"/>
      <c r="I378" s="117" t="s">
        <v>380</v>
      </c>
      <c r="J378" s="125">
        <v>2</v>
      </c>
      <c r="K378" s="118" t="s">
        <v>371</v>
      </c>
      <c r="L378" s="119" t="s">
        <v>371</v>
      </c>
      <c r="M378" s="126">
        <v>1</v>
      </c>
      <c r="N378" s="303"/>
      <c r="O378" s="306"/>
      <c r="P378" s="285"/>
      <c r="Q378" s="309"/>
    </row>
    <row r="379" spans="3:17" ht="15.75" customHeight="1" x14ac:dyDescent="0.25">
      <c r="C379" s="202"/>
      <c r="D379" s="198"/>
      <c r="E379" s="198"/>
      <c r="F379" s="198"/>
      <c r="G379" s="198"/>
      <c r="H379" s="200"/>
      <c r="I379" s="117" t="s">
        <v>381</v>
      </c>
      <c r="J379" s="125">
        <v>1</v>
      </c>
      <c r="K379" s="118" t="s">
        <v>371</v>
      </c>
      <c r="L379" s="119" t="s">
        <v>371</v>
      </c>
      <c r="M379" s="126">
        <v>1</v>
      </c>
      <c r="N379" s="303"/>
      <c r="O379" s="306"/>
      <c r="P379" s="285"/>
      <c r="Q379" s="309"/>
    </row>
    <row r="380" spans="3:17" ht="15.75" customHeight="1" thickBot="1" x14ac:dyDescent="0.3">
      <c r="C380" s="203"/>
      <c r="D380" s="199"/>
      <c r="E380" s="199"/>
      <c r="F380" s="199"/>
      <c r="G380" s="199"/>
      <c r="H380" s="201"/>
      <c r="I380" s="141" t="s">
        <v>382</v>
      </c>
      <c r="J380" s="127">
        <v>1</v>
      </c>
      <c r="K380" s="122" t="s">
        <v>371</v>
      </c>
      <c r="L380" s="123" t="s">
        <v>371</v>
      </c>
      <c r="M380" s="128">
        <v>1</v>
      </c>
      <c r="N380" s="304"/>
      <c r="O380" s="307"/>
      <c r="P380" s="286"/>
      <c r="Q380" s="310"/>
    </row>
    <row r="381" spans="3:17" ht="15.75" customHeight="1" x14ac:dyDescent="0.25">
      <c r="C381" s="230">
        <v>95</v>
      </c>
      <c r="D381" s="223" t="s">
        <v>428</v>
      </c>
      <c r="E381" s="223" t="s">
        <v>83</v>
      </c>
      <c r="F381" s="238" t="s">
        <v>440</v>
      </c>
      <c r="G381" s="223" t="s">
        <v>10</v>
      </c>
      <c r="H381" s="226" t="s">
        <v>135</v>
      </c>
      <c r="I381" s="112" t="s">
        <v>379</v>
      </c>
      <c r="J381" s="129">
        <v>1</v>
      </c>
      <c r="K381" s="130" t="s">
        <v>371</v>
      </c>
      <c r="L381" s="131">
        <v>1</v>
      </c>
      <c r="M381" s="138" t="s">
        <v>371</v>
      </c>
      <c r="N381" s="302">
        <v>61</v>
      </c>
      <c r="O381" s="305"/>
      <c r="P381" s="284">
        <f>2+1+3+3</f>
        <v>9</v>
      </c>
      <c r="Q381" s="323"/>
    </row>
    <row r="382" spans="3:17" ht="15.75" customHeight="1" x14ac:dyDescent="0.25">
      <c r="C382" s="231"/>
      <c r="D382" s="224"/>
      <c r="E382" s="224"/>
      <c r="F382" s="239"/>
      <c r="G382" s="224"/>
      <c r="H382" s="227"/>
      <c r="I382" s="117" t="s">
        <v>380</v>
      </c>
      <c r="J382" s="125">
        <v>1</v>
      </c>
      <c r="K382" s="118" t="s">
        <v>371</v>
      </c>
      <c r="L382" s="119" t="s">
        <v>371</v>
      </c>
      <c r="M382" s="120">
        <v>1</v>
      </c>
      <c r="N382" s="303"/>
      <c r="O382" s="306"/>
      <c r="P382" s="285"/>
      <c r="Q382" s="324"/>
    </row>
    <row r="383" spans="3:17" ht="15.75" customHeight="1" x14ac:dyDescent="0.25">
      <c r="C383" s="231"/>
      <c r="D383" s="224"/>
      <c r="E383" s="224"/>
      <c r="F383" s="239"/>
      <c r="G383" s="224"/>
      <c r="H383" s="227"/>
      <c r="I383" s="117" t="s">
        <v>381</v>
      </c>
      <c r="J383" s="125">
        <v>2</v>
      </c>
      <c r="K383" s="118" t="s">
        <v>371</v>
      </c>
      <c r="L383" s="119" t="s">
        <v>371</v>
      </c>
      <c r="M383" s="120">
        <v>1</v>
      </c>
      <c r="N383" s="303"/>
      <c r="O383" s="306"/>
      <c r="P383" s="285"/>
      <c r="Q383" s="324"/>
    </row>
    <row r="384" spans="3:17" ht="15.75" customHeight="1" thickBot="1" x14ac:dyDescent="0.3">
      <c r="C384" s="229"/>
      <c r="D384" s="225"/>
      <c r="E384" s="225"/>
      <c r="F384" s="240"/>
      <c r="G384" s="225"/>
      <c r="H384" s="228"/>
      <c r="I384" s="141" t="s">
        <v>382</v>
      </c>
      <c r="J384" s="127">
        <v>2</v>
      </c>
      <c r="K384" s="122" t="s">
        <v>371</v>
      </c>
      <c r="L384" s="123" t="s">
        <v>371</v>
      </c>
      <c r="M384" s="128">
        <v>1</v>
      </c>
      <c r="N384" s="304"/>
      <c r="O384" s="307"/>
      <c r="P384" s="286"/>
      <c r="Q384" s="325"/>
    </row>
    <row r="385" spans="3:17" ht="15.75" customHeight="1" x14ac:dyDescent="0.25">
      <c r="C385" s="230">
        <v>96</v>
      </c>
      <c r="D385" s="223" t="s">
        <v>428</v>
      </c>
      <c r="E385" s="223" t="s">
        <v>83</v>
      </c>
      <c r="F385" s="238" t="s">
        <v>439</v>
      </c>
      <c r="G385" s="223" t="s">
        <v>10</v>
      </c>
      <c r="H385" s="226" t="s">
        <v>136</v>
      </c>
      <c r="I385" s="112" t="s">
        <v>379</v>
      </c>
      <c r="J385" s="113">
        <v>2</v>
      </c>
      <c r="K385" s="114" t="s">
        <v>371</v>
      </c>
      <c r="L385" s="142">
        <v>1</v>
      </c>
      <c r="M385" s="116" t="s">
        <v>371</v>
      </c>
      <c r="N385" s="302">
        <v>64</v>
      </c>
      <c r="O385" s="305"/>
      <c r="P385" s="284">
        <f>3+3+3+3</f>
        <v>12</v>
      </c>
      <c r="Q385" s="323"/>
    </row>
    <row r="386" spans="3:17" ht="15.75" customHeight="1" x14ac:dyDescent="0.25">
      <c r="C386" s="231"/>
      <c r="D386" s="224"/>
      <c r="E386" s="224"/>
      <c r="F386" s="239"/>
      <c r="G386" s="224"/>
      <c r="H386" s="227"/>
      <c r="I386" s="117" t="s">
        <v>380</v>
      </c>
      <c r="J386" s="125">
        <v>2</v>
      </c>
      <c r="K386" s="118" t="s">
        <v>371</v>
      </c>
      <c r="L386" s="139">
        <v>1</v>
      </c>
      <c r="M386" s="120" t="s">
        <v>371</v>
      </c>
      <c r="N386" s="303"/>
      <c r="O386" s="306"/>
      <c r="P386" s="285"/>
      <c r="Q386" s="324"/>
    </row>
    <row r="387" spans="3:17" ht="15.75" customHeight="1" x14ac:dyDescent="0.25">
      <c r="C387" s="231"/>
      <c r="D387" s="224"/>
      <c r="E387" s="224"/>
      <c r="F387" s="239"/>
      <c r="G387" s="224"/>
      <c r="H387" s="227"/>
      <c r="I387" s="117" t="s">
        <v>381</v>
      </c>
      <c r="J387" s="125">
        <v>2</v>
      </c>
      <c r="K387" s="118" t="s">
        <v>371</v>
      </c>
      <c r="L387" s="139">
        <v>1</v>
      </c>
      <c r="M387" s="120" t="s">
        <v>371</v>
      </c>
      <c r="N387" s="303"/>
      <c r="O387" s="306"/>
      <c r="P387" s="285"/>
      <c r="Q387" s="324"/>
    </row>
    <row r="388" spans="3:17" ht="15.75" customHeight="1" thickBot="1" x14ac:dyDescent="0.3">
      <c r="C388" s="229"/>
      <c r="D388" s="225"/>
      <c r="E388" s="225"/>
      <c r="F388" s="240"/>
      <c r="G388" s="225"/>
      <c r="H388" s="228"/>
      <c r="I388" s="141" t="s">
        <v>382</v>
      </c>
      <c r="J388" s="127">
        <v>2</v>
      </c>
      <c r="K388" s="122" t="s">
        <v>371</v>
      </c>
      <c r="L388" s="140">
        <v>1</v>
      </c>
      <c r="M388" s="124" t="s">
        <v>371</v>
      </c>
      <c r="N388" s="304"/>
      <c r="O388" s="307"/>
      <c r="P388" s="286"/>
      <c r="Q388" s="325"/>
    </row>
    <row r="389" spans="3:17" ht="15.75" customHeight="1" x14ac:dyDescent="0.25">
      <c r="C389" s="230">
        <v>97</v>
      </c>
      <c r="D389" s="223" t="s">
        <v>428</v>
      </c>
      <c r="E389" s="223" t="s">
        <v>83</v>
      </c>
      <c r="F389" s="223" t="s">
        <v>191</v>
      </c>
      <c r="G389" s="223" t="s">
        <v>10</v>
      </c>
      <c r="H389" s="226" t="s">
        <v>137</v>
      </c>
      <c r="I389" s="112" t="s">
        <v>379</v>
      </c>
      <c r="J389" s="130">
        <v>2</v>
      </c>
      <c r="K389" s="130" t="s">
        <v>371</v>
      </c>
      <c r="L389" s="143">
        <v>1</v>
      </c>
      <c r="M389" s="138" t="s">
        <v>371</v>
      </c>
      <c r="N389" s="302">
        <v>73</v>
      </c>
      <c r="O389" s="305"/>
      <c r="P389" s="284">
        <f>3+3+3+2</f>
        <v>11</v>
      </c>
      <c r="Q389" s="323"/>
    </row>
    <row r="390" spans="3:17" ht="15.75" customHeight="1" x14ac:dyDescent="0.25">
      <c r="C390" s="231"/>
      <c r="D390" s="224"/>
      <c r="E390" s="224"/>
      <c r="F390" s="224"/>
      <c r="G390" s="224"/>
      <c r="H390" s="227"/>
      <c r="I390" s="117" t="s">
        <v>380</v>
      </c>
      <c r="J390" s="125">
        <v>2</v>
      </c>
      <c r="K390" s="118" t="s">
        <v>371</v>
      </c>
      <c r="L390" s="139">
        <v>1</v>
      </c>
      <c r="M390" s="120" t="s">
        <v>371</v>
      </c>
      <c r="N390" s="303"/>
      <c r="O390" s="306"/>
      <c r="P390" s="285"/>
      <c r="Q390" s="324"/>
    </row>
    <row r="391" spans="3:17" ht="15.75" customHeight="1" x14ac:dyDescent="0.25">
      <c r="C391" s="231"/>
      <c r="D391" s="224"/>
      <c r="E391" s="224"/>
      <c r="F391" s="224"/>
      <c r="G391" s="224"/>
      <c r="H391" s="227"/>
      <c r="I391" s="117" t="s">
        <v>381</v>
      </c>
      <c r="J391" s="125">
        <v>1</v>
      </c>
      <c r="K391" s="118" t="s">
        <v>371</v>
      </c>
      <c r="L391" s="139">
        <v>1</v>
      </c>
      <c r="M391" s="120" t="s">
        <v>371</v>
      </c>
      <c r="N391" s="303"/>
      <c r="O391" s="306"/>
      <c r="P391" s="285"/>
      <c r="Q391" s="324"/>
    </row>
    <row r="392" spans="3:17" ht="15.75" customHeight="1" thickBot="1" x14ac:dyDescent="0.3">
      <c r="C392" s="229"/>
      <c r="D392" s="225"/>
      <c r="E392" s="225"/>
      <c r="F392" s="225"/>
      <c r="G392" s="225"/>
      <c r="H392" s="228"/>
      <c r="I392" s="141" t="s">
        <v>382</v>
      </c>
      <c r="J392" s="127">
        <v>2</v>
      </c>
      <c r="K392" s="122" t="s">
        <v>371</v>
      </c>
      <c r="L392" s="140">
        <v>1</v>
      </c>
      <c r="M392" s="124" t="s">
        <v>371</v>
      </c>
      <c r="N392" s="304"/>
      <c r="O392" s="307"/>
      <c r="P392" s="286"/>
      <c r="Q392" s="325"/>
    </row>
    <row r="393" spans="3:17" x14ac:dyDescent="0.25">
      <c r="C393" s="230">
        <v>98</v>
      </c>
      <c r="D393" s="223" t="s">
        <v>429</v>
      </c>
      <c r="E393" s="223" t="s">
        <v>212</v>
      </c>
      <c r="F393" s="223" t="s">
        <v>414</v>
      </c>
      <c r="G393" s="223" t="s">
        <v>206</v>
      </c>
      <c r="H393" s="241" t="s">
        <v>371</v>
      </c>
      <c r="I393" s="112" t="s">
        <v>379</v>
      </c>
      <c r="J393" s="113">
        <v>3</v>
      </c>
      <c r="K393" s="114" t="s">
        <v>371</v>
      </c>
      <c r="L393" s="115" t="s">
        <v>371</v>
      </c>
      <c r="M393" s="116">
        <v>1</v>
      </c>
      <c r="N393" s="302">
        <v>75</v>
      </c>
      <c r="O393" s="305"/>
      <c r="P393" s="284">
        <f>J393+J394+J395+J396+M393+M394+M396</f>
        <v>13</v>
      </c>
      <c r="Q393" s="323"/>
    </row>
    <row r="394" spans="3:17" ht="15" customHeight="1" x14ac:dyDescent="0.25">
      <c r="C394" s="202"/>
      <c r="D394" s="198"/>
      <c r="E394" s="198"/>
      <c r="F394" s="198"/>
      <c r="G394" s="198"/>
      <c r="H394" s="204"/>
      <c r="I394" s="117" t="s">
        <v>380</v>
      </c>
      <c r="J394" s="125">
        <v>3</v>
      </c>
      <c r="K394" s="118" t="s">
        <v>371</v>
      </c>
      <c r="L394" s="119" t="s">
        <v>371</v>
      </c>
      <c r="M394" s="126">
        <v>1</v>
      </c>
      <c r="N394" s="303"/>
      <c r="O394" s="306"/>
      <c r="P394" s="285"/>
      <c r="Q394" s="324"/>
    </row>
    <row r="395" spans="3:17" ht="15" customHeight="1" x14ac:dyDescent="0.25">
      <c r="C395" s="202"/>
      <c r="D395" s="198"/>
      <c r="E395" s="198"/>
      <c r="F395" s="198"/>
      <c r="G395" s="198"/>
      <c r="H395" s="204"/>
      <c r="I395" s="117" t="s">
        <v>381</v>
      </c>
      <c r="J395" s="125">
        <v>3</v>
      </c>
      <c r="K395" s="118" t="s">
        <v>371</v>
      </c>
      <c r="L395" s="119" t="s">
        <v>371</v>
      </c>
      <c r="M395" s="120" t="s">
        <v>371</v>
      </c>
      <c r="N395" s="303"/>
      <c r="O395" s="306"/>
      <c r="P395" s="285"/>
      <c r="Q395" s="324"/>
    </row>
    <row r="396" spans="3:17" ht="15.75" customHeight="1" thickBot="1" x14ac:dyDescent="0.3">
      <c r="C396" s="203"/>
      <c r="D396" s="199"/>
      <c r="E396" s="199"/>
      <c r="F396" s="199"/>
      <c r="G396" s="199"/>
      <c r="H396" s="205"/>
      <c r="I396" s="141" t="s">
        <v>382</v>
      </c>
      <c r="J396" s="127">
        <v>1</v>
      </c>
      <c r="K396" s="122" t="s">
        <v>371</v>
      </c>
      <c r="L396" s="123" t="s">
        <v>371</v>
      </c>
      <c r="M396" s="128">
        <v>1</v>
      </c>
      <c r="N396" s="304"/>
      <c r="O396" s="307"/>
      <c r="P396" s="286"/>
      <c r="Q396" s="325"/>
    </row>
    <row r="397" spans="3:17" x14ac:dyDescent="0.25">
      <c r="C397" s="278">
        <v>99</v>
      </c>
      <c r="D397" s="281" t="s">
        <v>429</v>
      </c>
      <c r="E397" s="281" t="s">
        <v>212</v>
      </c>
      <c r="F397" s="281" t="s">
        <v>359</v>
      </c>
      <c r="G397" s="281" t="s">
        <v>206</v>
      </c>
      <c r="H397" s="290" t="s">
        <v>360</v>
      </c>
      <c r="I397" s="112" t="s">
        <v>379</v>
      </c>
      <c r="J397" s="129">
        <v>3</v>
      </c>
      <c r="K397" s="130" t="s">
        <v>371</v>
      </c>
      <c r="L397" s="131" t="s">
        <v>371</v>
      </c>
      <c r="M397" s="138" t="s">
        <v>371</v>
      </c>
      <c r="N397" s="302">
        <v>60</v>
      </c>
      <c r="O397" s="305"/>
      <c r="P397" s="284">
        <f>3+3+3+3</f>
        <v>12</v>
      </c>
      <c r="Q397" s="323"/>
    </row>
    <row r="398" spans="3:17" x14ac:dyDescent="0.25">
      <c r="C398" s="279"/>
      <c r="D398" s="282"/>
      <c r="E398" s="282"/>
      <c r="F398" s="282"/>
      <c r="G398" s="282"/>
      <c r="H398" s="291"/>
      <c r="I398" s="117" t="s">
        <v>380</v>
      </c>
      <c r="J398" s="125">
        <v>3</v>
      </c>
      <c r="K398" s="118" t="s">
        <v>371</v>
      </c>
      <c r="L398" s="119" t="s">
        <v>371</v>
      </c>
      <c r="M398" s="120" t="s">
        <v>371</v>
      </c>
      <c r="N398" s="303"/>
      <c r="O398" s="306"/>
      <c r="P398" s="285"/>
      <c r="Q398" s="324"/>
    </row>
    <row r="399" spans="3:17" x14ac:dyDescent="0.25">
      <c r="C399" s="279"/>
      <c r="D399" s="282"/>
      <c r="E399" s="282"/>
      <c r="F399" s="282"/>
      <c r="G399" s="282"/>
      <c r="H399" s="291"/>
      <c r="I399" s="117" t="s">
        <v>381</v>
      </c>
      <c r="J399" s="125">
        <v>3</v>
      </c>
      <c r="K399" s="118" t="s">
        <v>371</v>
      </c>
      <c r="L399" s="119" t="s">
        <v>371</v>
      </c>
      <c r="M399" s="120" t="s">
        <v>371</v>
      </c>
      <c r="N399" s="303"/>
      <c r="O399" s="306"/>
      <c r="P399" s="285"/>
      <c r="Q399" s="324"/>
    </row>
    <row r="400" spans="3:17" ht="15.75" thickBot="1" x14ac:dyDescent="0.3">
      <c r="C400" s="280"/>
      <c r="D400" s="283"/>
      <c r="E400" s="283"/>
      <c r="F400" s="283"/>
      <c r="G400" s="283"/>
      <c r="H400" s="292"/>
      <c r="I400" s="141" t="s">
        <v>382</v>
      </c>
      <c r="J400" s="127">
        <v>3</v>
      </c>
      <c r="K400" s="122" t="s">
        <v>371</v>
      </c>
      <c r="L400" s="123" t="s">
        <v>371</v>
      </c>
      <c r="M400" s="124" t="s">
        <v>371</v>
      </c>
      <c r="N400" s="304"/>
      <c r="O400" s="307"/>
      <c r="P400" s="286"/>
      <c r="Q400" s="325"/>
    </row>
    <row r="401" spans="3:17" ht="15.75" customHeight="1" x14ac:dyDescent="0.25">
      <c r="C401" s="278">
        <v>100</v>
      </c>
      <c r="D401" s="281" t="s">
        <v>429</v>
      </c>
      <c r="E401" s="281" t="s">
        <v>212</v>
      </c>
      <c r="F401" s="281" t="s">
        <v>361</v>
      </c>
      <c r="G401" s="281" t="s">
        <v>206</v>
      </c>
      <c r="H401" s="290" t="s">
        <v>362</v>
      </c>
      <c r="I401" s="112" t="s">
        <v>379</v>
      </c>
      <c r="J401" s="129">
        <v>2</v>
      </c>
      <c r="K401" s="130" t="s">
        <v>371</v>
      </c>
      <c r="L401" s="142">
        <v>1</v>
      </c>
      <c r="M401" s="116" t="s">
        <v>371</v>
      </c>
      <c r="N401" s="302">
        <v>50</v>
      </c>
      <c r="O401" s="305"/>
      <c r="P401" s="284">
        <f>3+3+1</f>
        <v>7</v>
      </c>
      <c r="Q401" s="308"/>
    </row>
    <row r="402" spans="3:17" ht="15" customHeight="1" x14ac:dyDescent="0.25">
      <c r="C402" s="279"/>
      <c r="D402" s="282"/>
      <c r="E402" s="282"/>
      <c r="F402" s="282"/>
      <c r="G402" s="282"/>
      <c r="H402" s="291"/>
      <c r="I402" s="117" t="s">
        <v>380</v>
      </c>
      <c r="J402" s="125">
        <v>2</v>
      </c>
      <c r="K402" s="118" t="s">
        <v>371</v>
      </c>
      <c r="L402" s="139">
        <v>1</v>
      </c>
      <c r="M402" s="120" t="s">
        <v>371</v>
      </c>
      <c r="N402" s="303"/>
      <c r="O402" s="306"/>
      <c r="P402" s="285"/>
      <c r="Q402" s="309"/>
    </row>
    <row r="403" spans="3:17" x14ac:dyDescent="0.25">
      <c r="C403" s="279"/>
      <c r="D403" s="282"/>
      <c r="E403" s="282"/>
      <c r="F403" s="282"/>
      <c r="G403" s="282"/>
      <c r="H403" s="291"/>
      <c r="I403" s="117" t="s">
        <v>381</v>
      </c>
      <c r="J403" s="125">
        <v>1</v>
      </c>
      <c r="K403" s="118" t="s">
        <v>371</v>
      </c>
      <c r="L403" s="139">
        <v>1</v>
      </c>
      <c r="M403" s="120" t="s">
        <v>371</v>
      </c>
      <c r="N403" s="303"/>
      <c r="O403" s="306"/>
      <c r="P403" s="285"/>
      <c r="Q403" s="309"/>
    </row>
    <row r="404" spans="3:17" ht="15.75" thickBot="1" x14ac:dyDescent="0.3">
      <c r="C404" s="280"/>
      <c r="D404" s="283"/>
      <c r="E404" s="283"/>
      <c r="F404" s="283"/>
      <c r="G404" s="283"/>
      <c r="H404" s="292"/>
      <c r="I404" s="141" t="s">
        <v>382</v>
      </c>
      <c r="J404" s="127">
        <v>1</v>
      </c>
      <c r="K404" s="122" t="s">
        <v>371</v>
      </c>
      <c r="L404" s="140">
        <v>1</v>
      </c>
      <c r="M404" s="124" t="s">
        <v>371</v>
      </c>
      <c r="N404" s="304"/>
      <c r="O404" s="307"/>
      <c r="P404" s="286"/>
      <c r="Q404" s="310"/>
    </row>
    <row r="405" spans="3:17" x14ac:dyDescent="0.25">
      <c r="C405" s="278">
        <v>101</v>
      </c>
      <c r="D405" s="281" t="s">
        <v>429</v>
      </c>
      <c r="E405" s="281" t="s">
        <v>244</v>
      </c>
      <c r="F405" s="281" t="s">
        <v>363</v>
      </c>
      <c r="G405" s="281" t="s">
        <v>206</v>
      </c>
      <c r="H405" s="290" t="s">
        <v>364</v>
      </c>
      <c r="I405" s="112" t="s">
        <v>379</v>
      </c>
      <c r="J405" s="129">
        <v>2</v>
      </c>
      <c r="K405" s="130" t="s">
        <v>371</v>
      </c>
      <c r="L405" s="143">
        <v>1</v>
      </c>
      <c r="M405" s="138" t="s">
        <v>371</v>
      </c>
      <c r="N405" s="302">
        <v>46</v>
      </c>
      <c r="O405" s="305"/>
      <c r="P405" s="284">
        <f>3+3</f>
        <v>6</v>
      </c>
      <c r="Q405" s="323"/>
    </row>
    <row r="406" spans="3:17" x14ac:dyDescent="0.25">
      <c r="C406" s="279"/>
      <c r="D406" s="282"/>
      <c r="E406" s="282"/>
      <c r="F406" s="282"/>
      <c r="G406" s="282"/>
      <c r="H406" s="291"/>
      <c r="I406" s="117" t="s">
        <v>380</v>
      </c>
      <c r="J406" s="125">
        <v>2</v>
      </c>
      <c r="K406" s="118" t="s">
        <v>371</v>
      </c>
      <c r="L406" s="139">
        <v>1</v>
      </c>
      <c r="M406" s="120" t="s">
        <v>371</v>
      </c>
      <c r="N406" s="303"/>
      <c r="O406" s="306"/>
      <c r="P406" s="285"/>
      <c r="Q406" s="324"/>
    </row>
    <row r="407" spans="3:17" x14ac:dyDescent="0.25">
      <c r="C407" s="279"/>
      <c r="D407" s="282"/>
      <c r="E407" s="282"/>
      <c r="F407" s="282"/>
      <c r="G407" s="282"/>
      <c r="H407" s="291"/>
      <c r="I407" s="117" t="s">
        <v>381</v>
      </c>
      <c r="J407" s="125">
        <v>2</v>
      </c>
      <c r="K407" s="118" t="s">
        <v>371</v>
      </c>
      <c r="L407" s="119" t="s">
        <v>371</v>
      </c>
      <c r="M407" s="120" t="s">
        <v>371</v>
      </c>
      <c r="N407" s="303"/>
      <c r="O407" s="306"/>
      <c r="P407" s="285"/>
      <c r="Q407" s="324"/>
    </row>
    <row r="408" spans="3:17" ht="15.75" thickBot="1" x14ac:dyDescent="0.3">
      <c r="C408" s="280"/>
      <c r="D408" s="283"/>
      <c r="E408" s="283"/>
      <c r="F408" s="283"/>
      <c r="G408" s="283"/>
      <c r="H408" s="292"/>
      <c r="I408" s="141" t="s">
        <v>382</v>
      </c>
      <c r="J408" s="127">
        <v>2</v>
      </c>
      <c r="K408" s="122" t="s">
        <v>371</v>
      </c>
      <c r="L408" s="123" t="s">
        <v>371</v>
      </c>
      <c r="M408" s="124" t="s">
        <v>371</v>
      </c>
      <c r="N408" s="304"/>
      <c r="O408" s="307"/>
      <c r="P408" s="286"/>
      <c r="Q408" s="325"/>
    </row>
    <row r="409" spans="3:17" x14ac:dyDescent="0.25">
      <c r="C409" s="278">
        <v>102</v>
      </c>
      <c r="D409" s="281" t="s">
        <v>429</v>
      </c>
      <c r="E409" s="281" t="s">
        <v>337</v>
      </c>
      <c r="F409" s="281" t="s">
        <v>365</v>
      </c>
      <c r="G409" s="281" t="s">
        <v>206</v>
      </c>
      <c r="H409" s="290" t="s">
        <v>366</v>
      </c>
      <c r="I409" s="193" t="s">
        <v>379</v>
      </c>
      <c r="J409" s="113">
        <v>2</v>
      </c>
      <c r="K409" s="114" t="s">
        <v>371</v>
      </c>
      <c r="L409" s="142">
        <v>1</v>
      </c>
      <c r="M409" s="116" t="s">
        <v>371</v>
      </c>
      <c r="N409" s="302">
        <v>32</v>
      </c>
      <c r="O409" s="305"/>
      <c r="P409" s="284">
        <f>3+2+2</f>
        <v>7</v>
      </c>
      <c r="Q409" s="323"/>
    </row>
    <row r="410" spans="3:17" x14ac:dyDescent="0.25">
      <c r="C410" s="279"/>
      <c r="D410" s="282"/>
      <c r="E410" s="282"/>
      <c r="F410" s="282"/>
      <c r="G410" s="282"/>
      <c r="H410" s="291"/>
      <c r="I410" s="194" t="s">
        <v>380</v>
      </c>
      <c r="J410" s="125">
        <v>2</v>
      </c>
      <c r="K410" s="118" t="s">
        <v>371</v>
      </c>
      <c r="L410" s="119" t="s">
        <v>371</v>
      </c>
      <c r="M410" s="120" t="s">
        <v>371</v>
      </c>
      <c r="N410" s="303"/>
      <c r="O410" s="306"/>
      <c r="P410" s="285"/>
      <c r="Q410" s="324"/>
    </row>
    <row r="411" spans="3:17" x14ac:dyDescent="0.25">
      <c r="C411" s="279"/>
      <c r="D411" s="282"/>
      <c r="E411" s="282"/>
      <c r="F411" s="282"/>
      <c r="G411" s="282"/>
      <c r="H411" s="291"/>
      <c r="I411" s="194" t="s">
        <v>381</v>
      </c>
      <c r="J411" s="125">
        <v>2</v>
      </c>
      <c r="K411" s="118" t="s">
        <v>371</v>
      </c>
      <c r="L411" s="119" t="s">
        <v>371</v>
      </c>
      <c r="M411" s="120" t="s">
        <v>371</v>
      </c>
      <c r="N411" s="303"/>
      <c r="O411" s="306"/>
      <c r="P411" s="285"/>
      <c r="Q411" s="324"/>
    </row>
    <row r="412" spans="3:17" ht="15.75" thickBot="1" x14ac:dyDescent="0.3">
      <c r="C412" s="280"/>
      <c r="D412" s="283"/>
      <c r="E412" s="283"/>
      <c r="F412" s="283"/>
      <c r="G412" s="283"/>
      <c r="H412" s="292"/>
      <c r="I412" s="195" t="s">
        <v>382</v>
      </c>
      <c r="J412" s="122" t="s">
        <v>371</v>
      </c>
      <c r="K412" s="122" t="s">
        <v>371</v>
      </c>
      <c r="L412" s="123" t="s">
        <v>371</v>
      </c>
      <c r="M412" s="124" t="s">
        <v>371</v>
      </c>
      <c r="N412" s="304"/>
      <c r="O412" s="307"/>
      <c r="P412" s="286"/>
      <c r="Q412" s="325"/>
    </row>
    <row r="413" spans="3:17" ht="15" customHeight="1" x14ac:dyDescent="0.25">
      <c r="C413" s="278">
        <v>103</v>
      </c>
      <c r="D413" s="281" t="s">
        <v>429</v>
      </c>
      <c r="E413" s="281" t="s">
        <v>274</v>
      </c>
      <c r="F413" s="281" t="s">
        <v>367</v>
      </c>
      <c r="G413" s="281" t="s">
        <v>12</v>
      </c>
      <c r="H413" s="290" t="s">
        <v>368</v>
      </c>
      <c r="I413" s="112" t="s">
        <v>379</v>
      </c>
      <c r="J413" s="129">
        <v>2</v>
      </c>
      <c r="K413" s="130" t="s">
        <v>371</v>
      </c>
      <c r="L413" s="143">
        <v>1</v>
      </c>
      <c r="M413" s="138" t="s">
        <v>371</v>
      </c>
      <c r="N413" s="302">
        <v>49</v>
      </c>
      <c r="O413" s="305"/>
      <c r="P413" s="284">
        <f>3+3+3+2</f>
        <v>11</v>
      </c>
      <c r="Q413" s="287"/>
    </row>
    <row r="414" spans="3:17" x14ac:dyDescent="0.25">
      <c r="C414" s="279"/>
      <c r="D414" s="282"/>
      <c r="E414" s="282"/>
      <c r="F414" s="282"/>
      <c r="G414" s="282"/>
      <c r="H414" s="291"/>
      <c r="I414" s="117" t="s">
        <v>380</v>
      </c>
      <c r="J414" s="125">
        <v>2</v>
      </c>
      <c r="K414" s="118" t="s">
        <v>371</v>
      </c>
      <c r="L414" s="139">
        <v>1</v>
      </c>
      <c r="M414" s="120" t="s">
        <v>371</v>
      </c>
      <c r="N414" s="303"/>
      <c r="O414" s="306"/>
      <c r="P414" s="285"/>
      <c r="Q414" s="288"/>
    </row>
    <row r="415" spans="3:17" x14ac:dyDescent="0.25">
      <c r="C415" s="279"/>
      <c r="D415" s="282"/>
      <c r="E415" s="282"/>
      <c r="F415" s="282"/>
      <c r="G415" s="282"/>
      <c r="H415" s="291"/>
      <c r="I415" s="117" t="s">
        <v>381</v>
      </c>
      <c r="J415" s="125">
        <v>2</v>
      </c>
      <c r="K415" s="118" t="s">
        <v>371</v>
      </c>
      <c r="L415" s="119" t="s">
        <v>371</v>
      </c>
      <c r="M415" s="120" t="s">
        <v>371</v>
      </c>
      <c r="N415" s="303"/>
      <c r="O415" s="306"/>
      <c r="P415" s="285"/>
      <c r="Q415" s="288"/>
    </row>
    <row r="416" spans="3:17" ht="15.75" thickBot="1" x14ac:dyDescent="0.3">
      <c r="C416" s="280"/>
      <c r="D416" s="283"/>
      <c r="E416" s="283"/>
      <c r="F416" s="283"/>
      <c r="G416" s="283"/>
      <c r="H416" s="292"/>
      <c r="I416" s="141" t="s">
        <v>382</v>
      </c>
      <c r="J416" s="127">
        <v>3</v>
      </c>
      <c r="K416" s="122" t="s">
        <v>371</v>
      </c>
      <c r="L416" s="123" t="s">
        <v>371</v>
      </c>
      <c r="M416" s="124" t="s">
        <v>371</v>
      </c>
      <c r="N416" s="304"/>
      <c r="O416" s="307"/>
      <c r="P416" s="286"/>
      <c r="Q416" s="289"/>
    </row>
    <row r="417" spans="3:17" ht="15" customHeight="1" x14ac:dyDescent="0.25">
      <c r="C417" s="278">
        <v>104</v>
      </c>
      <c r="D417" s="282" t="s">
        <v>429</v>
      </c>
      <c r="E417" s="282" t="s">
        <v>274</v>
      </c>
      <c r="F417" s="282" t="s">
        <v>369</v>
      </c>
      <c r="G417" s="282" t="s">
        <v>12</v>
      </c>
      <c r="H417" s="291" t="s">
        <v>370</v>
      </c>
      <c r="I417" s="112" t="s">
        <v>379</v>
      </c>
      <c r="J417" s="113">
        <v>2</v>
      </c>
      <c r="K417" s="114" t="s">
        <v>371</v>
      </c>
      <c r="L417" s="115" t="s">
        <v>371</v>
      </c>
      <c r="M417" s="116" t="s">
        <v>371</v>
      </c>
      <c r="N417" s="302">
        <v>48</v>
      </c>
      <c r="O417" s="305"/>
      <c r="P417" s="285">
        <f>2+3+4+2</f>
        <v>11</v>
      </c>
      <c r="Q417" s="299"/>
    </row>
    <row r="418" spans="3:17" x14ac:dyDescent="0.25">
      <c r="C418" s="279"/>
      <c r="D418" s="282"/>
      <c r="E418" s="282"/>
      <c r="F418" s="282"/>
      <c r="G418" s="282"/>
      <c r="H418" s="291"/>
      <c r="I418" s="117" t="s">
        <v>380</v>
      </c>
      <c r="J418" s="125">
        <v>2</v>
      </c>
      <c r="K418" s="118" t="s">
        <v>371</v>
      </c>
      <c r="L418" s="119" t="s">
        <v>371</v>
      </c>
      <c r="M418" s="120" t="s">
        <v>371</v>
      </c>
      <c r="N418" s="303"/>
      <c r="O418" s="306"/>
      <c r="P418" s="285"/>
      <c r="Q418" s="288"/>
    </row>
    <row r="419" spans="3:17" x14ac:dyDescent="0.25">
      <c r="C419" s="279"/>
      <c r="D419" s="282"/>
      <c r="E419" s="282"/>
      <c r="F419" s="282"/>
      <c r="G419" s="282"/>
      <c r="H419" s="291"/>
      <c r="I419" s="117" t="s">
        <v>381</v>
      </c>
      <c r="J419" s="125">
        <v>4</v>
      </c>
      <c r="K419" s="118" t="s">
        <v>371</v>
      </c>
      <c r="L419" s="119" t="s">
        <v>371</v>
      </c>
      <c r="M419" s="120" t="s">
        <v>371</v>
      </c>
      <c r="N419" s="303"/>
      <c r="O419" s="306"/>
      <c r="P419" s="285"/>
      <c r="Q419" s="288"/>
    </row>
    <row r="420" spans="3:17" ht="15.75" thickBot="1" x14ac:dyDescent="0.3">
      <c r="C420" s="280"/>
      <c r="D420" s="283"/>
      <c r="E420" s="283"/>
      <c r="F420" s="283"/>
      <c r="G420" s="283"/>
      <c r="H420" s="292"/>
      <c r="I420" s="141" t="s">
        <v>382</v>
      </c>
      <c r="J420" s="127">
        <v>3</v>
      </c>
      <c r="K420" s="122" t="s">
        <v>371</v>
      </c>
      <c r="L420" s="123" t="s">
        <v>371</v>
      </c>
      <c r="M420" s="124" t="s">
        <v>371</v>
      </c>
      <c r="N420" s="304"/>
      <c r="O420" s="307"/>
      <c r="P420" s="286"/>
      <c r="Q420" s="289"/>
    </row>
    <row r="421" spans="3:17" ht="15" customHeight="1" x14ac:dyDescent="0.25">
      <c r="C421" s="278">
        <v>105</v>
      </c>
      <c r="D421" s="281" t="s">
        <v>430</v>
      </c>
      <c r="E421" s="281" t="s">
        <v>83</v>
      </c>
      <c r="F421" s="281" t="s">
        <v>138</v>
      </c>
      <c r="G421" s="281" t="s">
        <v>12</v>
      </c>
      <c r="H421" s="290" t="s">
        <v>139</v>
      </c>
      <c r="I421" s="112" t="s">
        <v>379</v>
      </c>
      <c r="J421" s="129">
        <v>2</v>
      </c>
      <c r="K421" s="130" t="s">
        <v>371</v>
      </c>
      <c r="L421" s="131" t="s">
        <v>371</v>
      </c>
      <c r="M421" s="138" t="s">
        <v>371</v>
      </c>
      <c r="N421" s="302">
        <v>62</v>
      </c>
      <c r="O421" s="305"/>
      <c r="P421" s="284">
        <f>2+2+3+3</f>
        <v>10</v>
      </c>
      <c r="Q421" s="287"/>
    </row>
    <row r="422" spans="3:17" x14ac:dyDescent="0.25">
      <c r="C422" s="279"/>
      <c r="D422" s="282"/>
      <c r="E422" s="282"/>
      <c r="F422" s="282"/>
      <c r="G422" s="282"/>
      <c r="H422" s="291"/>
      <c r="I422" s="117" t="s">
        <v>380</v>
      </c>
      <c r="J422" s="125">
        <v>2</v>
      </c>
      <c r="K422" s="118" t="s">
        <v>371</v>
      </c>
      <c r="L422" s="119" t="s">
        <v>371</v>
      </c>
      <c r="M422" s="120" t="s">
        <v>371</v>
      </c>
      <c r="N422" s="303"/>
      <c r="O422" s="306"/>
      <c r="P422" s="285"/>
      <c r="Q422" s="288"/>
    </row>
    <row r="423" spans="3:17" x14ac:dyDescent="0.25">
      <c r="C423" s="279"/>
      <c r="D423" s="282"/>
      <c r="E423" s="282"/>
      <c r="F423" s="282"/>
      <c r="G423" s="282"/>
      <c r="H423" s="291"/>
      <c r="I423" s="117" t="s">
        <v>381</v>
      </c>
      <c r="J423" s="125">
        <v>2</v>
      </c>
      <c r="K423" s="118" t="s">
        <v>371</v>
      </c>
      <c r="L423" s="119" t="s">
        <v>371</v>
      </c>
      <c r="M423" s="126">
        <v>1</v>
      </c>
      <c r="N423" s="303"/>
      <c r="O423" s="306"/>
      <c r="P423" s="285"/>
      <c r="Q423" s="288"/>
    </row>
    <row r="424" spans="3:17" ht="15.75" thickBot="1" x14ac:dyDescent="0.3">
      <c r="C424" s="280"/>
      <c r="D424" s="283"/>
      <c r="E424" s="283"/>
      <c r="F424" s="283"/>
      <c r="G424" s="283"/>
      <c r="H424" s="292"/>
      <c r="I424" s="141" t="s">
        <v>382</v>
      </c>
      <c r="J424" s="127">
        <v>2</v>
      </c>
      <c r="K424" s="122" t="s">
        <v>371</v>
      </c>
      <c r="L424" s="123" t="s">
        <v>371</v>
      </c>
      <c r="M424" s="128">
        <v>1</v>
      </c>
      <c r="N424" s="304"/>
      <c r="O424" s="307"/>
      <c r="P424" s="286"/>
      <c r="Q424" s="289"/>
    </row>
    <row r="425" spans="3:17" ht="15" customHeight="1" x14ac:dyDescent="0.25">
      <c r="C425" s="278">
        <v>106</v>
      </c>
      <c r="D425" s="281" t="s">
        <v>430</v>
      </c>
      <c r="E425" s="281" t="s">
        <v>83</v>
      </c>
      <c r="F425" s="281" t="s">
        <v>140</v>
      </c>
      <c r="G425" s="281" t="s">
        <v>12</v>
      </c>
      <c r="H425" s="290" t="s">
        <v>141</v>
      </c>
      <c r="I425" s="112" t="s">
        <v>379</v>
      </c>
      <c r="J425" s="114" t="s">
        <v>371</v>
      </c>
      <c r="K425" s="114" t="s">
        <v>371</v>
      </c>
      <c r="L425" s="115" t="s">
        <v>371</v>
      </c>
      <c r="M425" s="116" t="s">
        <v>371</v>
      </c>
      <c r="N425" s="302">
        <v>40</v>
      </c>
      <c r="O425" s="305"/>
      <c r="P425" s="284">
        <f>3+2+3</f>
        <v>8</v>
      </c>
      <c r="Q425" s="287"/>
    </row>
    <row r="426" spans="3:17" x14ac:dyDescent="0.25">
      <c r="C426" s="279"/>
      <c r="D426" s="282"/>
      <c r="E426" s="282"/>
      <c r="F426" s="282"/>
      <c r="G426" s="282"/>
      <c r="H426" s="291"/>
      <c r="I426" s="117" t="s">
        <v>380</v>
      </c>
      <c r="J426" s="125">
        <v>2</v>
      </c>
      <c r="K426" s="118" t="s">
        <v>371</v>
      </c>
      <c r="L426" s="119" t="s">
        <v>371</v>
      </c>
      <c r="M426" s="120" t="s">
        <v>371</v>
      </c>
      <c r="N426" s="303"/>
      <c r="O426" s="306"/>
      <c r="P426" s="285"/>
      <c r="Q426" s="288"/>
    </row>
    <row r="427" spans="3:17" x14ac:dyDescent="0.25">
      <c r="C427" s="279"/>
      <c r="D427" s="282"/>
      <c r="E427" s="282"/>
      <c r="F427" s="282"/>
      <c r="G427" s="282"/>
      <c r="H427" s="291"/>
      <c r="I427" s="117" t="s">
        <v>381</v>
      </c>
      <c r="J427" s="125">
        <v>3</v>
      </c>
      <c r="K427" s="118" t="s">
        <v>371</v>
      </c>
      <c r="L427" s="119" t="s">
        <v>371</v>
      </c>
      <c r="M427" s="120" t="s">
        <v>371</v>
      </c>
      <c r="N427" s="303"/>
      <c r="O427" s="306"/>
      <c r="P427" s="285"/>
      <c r="Q427" s="288"/>
    </row>
    <row r="428" spans="3:17" ht="15.75" thickBot="1" x14ac:dyDescent="0.3">
      <c r="C428" s="280"/>
      <c r="D428" s="283"/>
      <c r="E428" s="283"/>
      <c r="F428" s="283"/>
      <c r="G428" s="283"/>
      <c r="H428" s="292"/>
      <c r="I428" s="141" t="s">
        <v>382</v>
      </c>
      <c r="J428" s="127">
        <v>2</v>
      </c>
      <c r="K428" s="122" t="s">
        <v>371</v>
      </c>
      <c r="L428" s="123" t="s">
        <v>371</v>
      </c>
      <c r="M428" s="128">
        <v>1</v>
      </c>
      <c r="N428" s="304"/>
      <c r="O428" s="307"/>
      <c r="P428" s="286"/>
      <c r="Q428" s="289"/>
    </row>
    <row r="429" spans="3:17" ht="15" customHeight="1" x14ac:dyDescent="0.25">
      <c r="C429" s="278">
        <v>107</v>
      </c>
      <c r="D429" s="281" t="s">
        <v>430</v>
      </c>
      <c r="E429" s="281" t="s">
        <v>83</v>
      </c>
      <c r="F429" s="281" t="s">
        <v>142</v>
      </c>
      <c r="G429" s="281" t="s">
        <v>12</v>
      </c>
      <c r="H429" s="290" t="s">
        <v>143</v>
      </c>
      <c r="I429" s="112" t="s">
        <v>379</v>
      </c>
      <c r="J429" s="129">
        <v>2</v>
      </c>
      <c r="K429" s="130" t="s">
        <v>371</v>
      </c>
      <c r="L429" s="131" t="s">
        <v>371</v>
      </c>
      <c r="M429" s="138" t="s">
        <v>371</v>
      </c>
      <c r="N429" s="293">
        <v>40</v>
      </c>
      <c r="O429" s="296"/>
      <c r="P429" s="284">
        <f>3+2+3</f>
        <v>8</v>
      </c>
      <c r="Q429" s="287"/>
    </row>
    <row r="430" spans="3:17" x14ac:dyDescent="0.25">
      <c r="C430" s="279"/>
      <c r="D430" s="282"/>
      <c r="E430" s="282"/>
      <c r="F430" s="282"/>
      <c r="G430" s="282"/>
      <c r="H430" s="291"/>
      <c r="I430" s="117" t="s">
        <v>380</v>
      </c>
      <c r="J430" s="118" t="s">
        <v>371</v>
      </c>
      <c r="K430" s="118" t="s">
        <v>371</v>
      </c>
      <c r="L430" s="119" t="s">
        <v>371</v>
      </c>
      <c r="M430" s="120" t="s">
        <v>371</v>
      </c>
      <c r="N430" s="294"/>
      <c r="O430" s="297"/>
      <c r="P430" s="285"/>
      <c r="Q430" s="288"/>
    </row>
    <row r="431" spans="3:17" x14ac:dyDescent="0.25">
      <c r="C431" s="279"/>
      <c r="D431" s="282"/>
      <c r="E431" s="282"/>
      <c r="F431" s="282"/>
      <c r="G431" s="282"/>
      <c r="H431" s="291"/>
      <c r="I431" s="117" t="s">
        <v>381</v>
      </c>
      <c r="J431" s="125">
        <v>2</v>
      </c>
      <c r="K431" s="118" t="s">
        <v>371</v>
      </c>
      <c r="L431" s="119" t="s">
        <v>371</v>
      </c>
      <c r="M431" s="126">
        <v>1</v>
      </c>
      <c r="N431" s="294"/>
      <c r="O431" s="297"/>
      <c r="P431" s="285"/>
      <c r="Q431" s="288"/>
    </row>
    <row r="432" spans="3:17" ht="15.75" thickBot="1" x14ac:dyDescent="0.3">
      <c r="C432" s="280"/>
      <c r="D432" s="283"/>
      <c r="E432" s="283"/>
      <c r="F432" s="283"/>
      <c r="G432" s="283"/>
      <c r="H432" s="292"/>
      <c r="I432" s="141" t="s">
        <v>382</v>
      </c>
      <c r="J432" s="127">
        <v>3</v>
      </c>
      <c r="K432" s="122" t="s">
        <v>371</v>
      </c>
      <c r="L432" s="123" t="s">
        <v>371</v>
      </c>
      <c r="M432" s="124" t="s">
        <v>371</v>
      </c>
      <c r="N432" s="295"/>
      <c r="O432" s="298"/>
      <c r="P432" s="286"/>
      <c r="Q432" s="289"/>
    </row>
    <row r="433" spans="3:17" ht="15" customHeight="1" x14ac:dyDescent="0.25">
      <c r="C433" s="278">
        <v>108</v>
      </c>
      <c r="D433" s="281" t="s">
        <v>430</v>
      </c>
      <c r="E433" s="281" t="s">
        <v>83</v>
      </c>
      <c r="F433" s="281" t="s">
        <v>144</v>
      </c>
      <c r="G433" s="281" t="s">
        <v>12</v>
      </c>
      <c r="H433" s="290" t="s">
        <v>145</v>
      </c>
      <c r="I433" s="112" t="s">
        <v>379</v>
      </c>
      <c r="J433" s="113">
        <v>1</v>
      </c>
      <c r="K433" s="114" t="s">
        <v>371</v>
      </c>
      <c r="L433" s="142">
        <v>1</v>
      </c>
      <c r="M433" s="116" t="s">
        <v>371</v>
      </c>
      <c r="N433" s="293">
        <v>83</v>
      </c>
      <c r="O433" s="296"/>
      <c r="P433" s="284">
        <f>2+3+2+3</f>
        <v>10</v>
      </c>
      <c r="Q433" s="287"/>
    </row>
    <row r="434" spans="3:17" x14ac:dyDescent="0.25">
      <c r="C434" s="279"/>
      <c r="D434" s="282"/>
      <c r="E434" s="282"/>
      <c r="F434" s="282"/>
      <c r="G434" s="282"/>
      <c r="H434" s="291"/>
      <c r="I434" s="117" t="s">
        <v>380</v>
      </c>
      <c r="J434" s="125">
        <v>1</v>
      </c>
      <c r="K434" s="118" t="s">
        <v>371</v>
      </c>
      <c r="L434" s="119" t="s">
        <v>371</v>
      </c>
      <c r="M434" s="126">
        <v>1</v>
      </c>
      <c r="N434" s="294"/>
      <c r="O434" s="297"/>
      <c r="P434" s="285"/>
      <c r="Q434" s="288"/>
    </row>
    <row r="435" spans="3:17" x14ac:dyDescent="0.25">
      <c r="C435" s="279"/>
      <c r="D435" s="282"/>
      <c r="E435" s="282"/>
      <c r="F435" s="282"/>
      <c r="G435" s="282"/>
      <c r="H435" s="291"/>
      <c r="I435" s="117" t="s">
        <v>381</v>
      </c>
      <c r="J435" s="125">
        <v>2</v>
      </c>
      <c r="K435" s="118" t="s">
        <v>371</v>
      </c>
      <c r="L435" s="139">
        <v>1</v>
      </c>
      <c r="M435" s="120" t="s">
        <v>371</v>
      </c>
      <c r="N435" s="294"/>
      <c r="O435" s="297"/>
      <c r="P435" s="285"/>
      <c r="Q435" s="288"/>
    </row>
    <row r="436" spans="3:17" ht="15.75" thickBot="1" x14ac:dyDescent="0.3">
      <c r="C436" s="280"/>
      <c r="D436" s="283"/>
      <c r="E436" s="283"/>
      <c r="F436" s="283"/>
      <c r="G436" s="283"/>
      <c r="H436" s="292"/>
      <c r="I436" s="141" t="s">
        <v>382</v>
      </c>
      <c r="J436" s="127">
        <v>2</v>
      </c>
      <c r="K436" s="122" t="s">
        <v>371</v>
      </c>
      <c r="L436" s="140">
        <v>1</v>
      </c>
      <c r="M436" s="124" t="s">
        <v>371</v>
      </c>
      <c r="N436" s="295"/>
      <c r="O436" s="298"/>
      <c r="P436" s="286"/>
      <c r="Q436" s="289"/>
    </row>
    <row r="437" spans="3:17" ht="15" customHeight="1" x14ac:dyDescent="0.25">
      <c r="C437" s="278">
        <v>109</v>
      </c>
      <c r="D437" s="281" t="s">
        <v>430</v>
      </c>
      <c r="E437" s="281" t="s">
        <v>83</v>
      </c>
      <c r="F437" s="281" t="s">
        <v>192</v>
      </c>
      <c r="G437" s="281" t="s">
        <v>12</v>
      </c>
      <c r="H437" s="290" t="s">
        <v>146</v>
      </c>
      <c r="I437" s="112" t="s">
        <v>379</v>
      </c>
      <c r="J437" s="129">
        <v>1</v>
      </c>
      <c r="K437" s="130" t="s">
        <v>371</v>
      </c>
      <c r="L437" s="131" t="s">
        <v>371</v>
      </c>
      <c r="M437" s="132">
        <v>1</v>
      </c>
      <c r="N437" s="293">
        <v>64</v>
      </c>
      <c r="O437" s="296"/>
      <c r="P437" s="284">
        <f>1+2+1+1</f>
        <v>5</v>
      </c>
      <c r="Q437" s="287"/>
    </row>
    <row r="438" spans="3:17" x14ac:dyDescent="0.25">
      <c r="C438" s="279"/>
      <c r="D438" s="282"/>
      <c r="E438" s="282"/>
      <c r="F438" s="282"/>
      <c r="G438" s="282"/>
      <c r="H438" s="291"/>
      <c r="I438" s="117" t="s">
        <v>380</v>
      </c>
      <c r="J438" s="125">
        <v>1</v>
      </c>
      <c r="K438" s="118" t="s">
        <v>371</v>
      </c>
      <c r="L438" s="119" t="s">
        <v>371</v>
      </c>
      <c r="M438" s="126">
        <v>1</v>
      </c>
      <c r="N438" s="294"/>
      <c r="O438" s="297"/>
      <c r="P438" s="285"/>
      <c r="Q438" s="288"/>
    </row>
    <row r="439" spans="3:17" x14ac:dyDescent="0.25">
      <c r="C439" s="279"/>
      <c r="D439" s="282"/>
      <c r="E439" s="282"/>
      <c r="F439" s="282"/>
      <c r="G439" s="282"/>
      <c r="H439" s="291"/>
      <c r="I439" s="117" t="s">
        <v>381</v>
      </c>
      <c r="J439" s="125">
        <v>1</v>
      </c>
      <c r="K439" s="118" t="s">
        <v>371</v>
      </c>
      <c r="L439" s="119" t="s">
        <v>371</v>
      </c>
      <c r="M439" s="120">
        <v>1</v>
      </c>
      <c r="N439" s="294"/>
      <c r="O439" s="297"/>
      <c r="P439" s="285"/>
      <c r="Q439" s="288"/>
    </row>
    <row r="440" spans="3:17" ht="15.75" thickBot="1" x14ac:dyDescent="0.3">
      <c r="C440" s="280"/>
      <c r="D440" s="283"/>
      <c r="E440" s="283"/>
      <c r="F440" s="283"/>
      <c r="G440" s="283"/>
      <c r="H440" s="292"/>
      <c r="I440" s="141" t="s">
        <v>382</v>
      </c>
      <c r="J440" s="127">
        <v>1</v>
      </c>
      <c r="K440" s="122" t="s">
        <v>371</v>
      </c>
      <c r="L440" s="123" t="s">
        <v>371</v>
      </c>
      <c r="M440" s="128">
        <v>1</v>
      </c>
      <c r="N440" s="295"/>
      <c r="O440" s="298"/>
      <c r="P440" s="286"/>
      <c r="Q440" s="289"/>
    </row>
    <row r="441" spans="3:17" ht="15" customHeight="1" x14ac:dyDescent="0.25">
      <c r="C441" s="278">
        <v>110</v>
      </c>
      <c r="D441" s="281" t="s">
        <v>430</v>
      </c>
      <c r="E441" s="281" t="s">
        <v>83</v>
      </c>
      <c r="F441" s="281" t="s">
        <v>147</v>
      </c>
      <c r="G441" s="281" t="s">
        <v>434</v>
      </c>
      <c r="H441" s="290" t="s">
        <v>149</v>
      </c>
      <c r="I441" s="112" t="s">
        <v>379</v>
      </c>
      <c r="J441" s="113">
        <v>2</v>
      </c>
      <c r="K441" s="114" t="s">
        <v>371</v>
      </c>
      <c r="L441" s="115" t="s">
        <v>371</v>
      </c>
      <c r="M441" s="116" t="s">
        <v>371</v>
      </c>
      <c r="N441" s="293">
        <v>58</v>
      </c>
      <c r="O441" s="296"/>
      <c r="P441" s="284">
        <f>3+2+2+3</f>
        <v>10</v>
      </c>
      <c r="Q441" s="287"/>
    </row>
    <row r="442" spans="3:17" x14ac:dyDescent="0.25">
      <c r="C442" s="279"/>
      <c r="D442" s="282"/>
      <c r="E442" s="282"/>
      <c r="F442" s="282"/>
      <c r="G442" s="282"/>
      <c r="H442" s="291"/>
      <c r="I442" s="117" t="s">
        <v>380</v>
      </c>
      <c r="J442" s="125">
        <v>2</v>
      </c>
      <c r="K442" s="118" t="s">
        <v>371</v>
      </c>
      <c r="L442" s="119" t="s">
        <v>371</v>
      </c>
      <c r="M442" s="120" t="s">
        <v>371</v>
      </c>
      <c r="N442" s="294"/>
      <c r="O442" s="297"/>
      <c r="P442" s="285"/>
      <c r="Q442" s="288"/>
    </row>
    <row r="443" spans="3:17" x14ac:dyDescent="0.25">
      <c r="C443" s="279"/>
      <c r="D443" s="282"/>
      <c r="E443" s="282"/>
      <c r="F443" s="282"/>
      <c r="G443" s="282"/>
      <c r="H443" s="291"/>
      <c r="I443" s="117" t="s">
        <v>381</v>
      </c>
      <c r="J443" s="125">
        <v>2</v>
      </c>
      <c r="K443" s="118" t="s">
        <v>371</v>
      </c>
      <c r="L443" s="119" t="s">
        <v>371</v>
      </c>
      <c r="M443" s="126">
        <v>1</v>
      </c>
      <c r="N443" s="294"/>
      <c r="O443" s="297"/>
      <c r="P443" s="285"/>
      <c r="Q443" s="288"/>
    </row>
    <row r="444" spans="3:17" ht="15.75" thickBot="1" x14ac:dyDescent="0.3">
      <c r="C444" s="280"/>
      <c r="D444" s="283"/>
      <c r="E444" s="283"/>
      <c r="F444" s="283"/>
      <c r="G444" s="283"/>
      <c r="H444" s="292"/>
      <c r="I444" s="141" t="s">
        <v>382</v>
      </c>
      <c r="J444" s="127">
        <v>2</v>
      </c>
      <c r="K444" s="122" t="s">
        <v>371</v>
      </c>
      <c r="L444" s="123" t="s">
        <v>371</v>
      </c>
      <c r="M444" s="128">
        <v>1</v>
      </c>
      <c r="N444" s="295"/>
      <c r="O444" s="298"/>
      <c r="P444" s="286"/>
      <c r="Q444" s="289"/>
    </row>
    <row r="445" spans="3:17" x14ac:dyDescent="0.25">
      <c r="C445" s="278">
        <v>111</v>
      </c>
      <c r="D445" s="281" t="s">
        <v>430</v>
      </c>
      <c r="E445" s="281" t="s">
        <v>83</v>
      </c>
      <c r="F445" s="281" t="s">
        <v>411</v>
      </c>
      <c r="G445" s="281" t="s">
        <v>10</v>
      </c>
      <c r="H445" s="290" t="s">
        <v>150</v>
      </c>
      <c r="I445" s="112" t="s">
        <v>379</v>
      </c>
      <c r="J445" s="129">
        <v>1</v>
      </c>
      <c r="K445" s="130" t="s">
        <v>371</v>
      </c>
      <c r="L445" s="131" t="s">
        <v>371</v>
      </c>
      <c r="M445" s="138">
        <v>1</v>
      </c>
      <c r="N445" s="293">
        <v>73</v>
      </c>
      <c r="O445" s="296"/>
      <c r="P445" s="284">
        <f>3+3+3+2</f>
        <v>11</v>
      </c>
      <c r="Q445" s="287"/>
    </row>
    <row r="446" spans="3:17" ht="15" customHeight="1" x14ac:dyDescent="0.25">
      <c r="C446" s="279"/>
      <c r="D446" s="282"/>
      <c r="E446" s="282"/>
      <c r="F446" s="282"/>
      <c r="G446" s="282"/>
      <c r="H446" s="291"/>
      <c r="I446" s="117" t="s">
        <v>380</v>
      </c>
      <c r="J446" s="125">
        <v>1</v>
      </c>
      <c r="K446" s="118" t="s">
        <v>371</v>
      </c>
      <c r="L446" s="119" t="s">
        <v>371</v>
      </c>
      <c r="M446" s="120">
        <v>1</v>
      </c>
      <c r="N446" s="294"/>
      <c r="O446" s="297"/>
      <c r="P446" s="285"/>
      <c r="Q446" s="288"/>
    </row>
    <row r="447" spans="3:17" x14ac:dyDescent="0.25">
      <c r="C447" s="279"/>
      <c r="D447" s="282"/>
      <c r="E447" s="282"/>
      <c r="F447" s="282"/>
      <c r="G447" s="282"/>
      <c r="H447" s="291"/>
      <c r="I447" s="117" t="s">
        <v>381</v>
      </c>
      <c r="J447" s="125">
        <v>2</v>
      </c>
      <c r="K447" s="118" t="s">
        <v>371</v>
      </c>
      <c r="L447" s="119" t="s">
        <v>371</v>
      </c>
      <c r="M447" s="120">
        <v>1</v>
      </c>
      <c r="N447" s="294"/>
      <c r="O447" s="297"/>
      <c r="P447" s="285"/>
      <c r="Q447" s="288"/>
    </row>
    <row r="448" spans="3:17" ht="15.75" thickBot="1" x14ac:dyDescent="0.3">
      <c r="C448" s="280"/>
      <c r="D448" s="283"/>
      <c r="E448" s="283"/>
      <c r="F448" s="283"/>
      <c r="G448" s="283"/>
      <c r="H448" s="292"/>
      <c r="I448" s="141" t="s">
        <v>382</v>
      </c>
      <c r="J448" s="127">
        <v>3</v>
      </c>
      <c r="K448" s="122" t="s">
        <v>371</v>
      </c>
      <c r="L448" s="123" t="s">
        <v>371</v>
      </c>
      <c r="M448" s="124">
        <v>1</v>
      </c>
      <c r="N448" s="295"/>
      <c r="O448" s="298"/>
      <c r="P448" s="286"/>
      <c r="Q448" s="289"/>
    </row>
    <row r="449" spans="3:17" x14ac:dyDescent="0.25">
      <c r="C449" s="278">
        <v>112</v>
      </c>
      <c r="D449" s="281" t="s">
        <v>430</v>
      </c>
      <c r="E449" s="281" t="s">
        <v>83</v>
      </c>
      <c r="F449" s="281" t="s">
        <v>194</v>
      </c>
      <c r="G449" s="281" t="s">
        <v>10</v>
      </c>
      <c r="H449" s="290" t="s">
        <v>151</v>
      </c>
      <c r="I449" s="112" t="s">
        <v>379</v>
      </c>
      <c r="J449" s="113">
        <v>1</v>
      </c>
      <c r="K449" s="114" t="s">
        <v>371</v>
      </c>
      <c r="L449" s="115">
        <v>1</v>
      </c>
      <c r="M449" s="116" t="s">
        <v>371</v>
      </c>
      <c r="N449" s="293"/>
      <c r="O449" s="296">
        <v>73</v>
      </c>
      <c r="P449" s="284">
        <f>3+2+3+3</f>
        <v>11</v>
      </c>
      <c r="Q449" s="329" t="s">
        <v>451</v>
      </c>
    </row>
    <row r="450" spans="3:17" x14ac:dyDescent="0.25">
      <c r="C450" s="279"/>
      <c r="D450" s="282"/>
      <c r="E450" s="282"/>
      <c r="F450" s="282"/>
      <c r="G450" s="282"/>
      <c r="H450" s="291"/>
      <c r="I450" s="117" t="s">
        <v>380</v>
      </c>
      <c r="J450" s="125">
        <v>2</v>
      </c>
      <c r="K450" s="118" t="s">
        <v>371</v>
      </c>
      <c r="L450" s="139">
        <v>1</v>
      </c>
      <c r="M450" s="120" t="s">
        <v>371</v>
      </c>
      <c r="N450" s="294"/>
      <c r="O450" s="297"/>
      <c r="P450" s="285"/>
      <c r="Q450" s="356"/>
    </row>
    <row r="451" spans="3:17" ht="15.75" customHeight="1" x14ac:dyDescent="0.25">
      <c r="C451" s="279"/>
      <c r="D451" s="282"/>
      <c r="E451" s="282"/>
      <c r="F451" s="282"/>
      <c r="G451" s="282"/>
      <c r="H451" s="291"/>
      <c r="I451" s="117" t="s">
        <v>381</v>
      </c>
      <c r="J451" s="125">
        <v>2</v>
      </c>
      <c r="K451" s="118" t="s">
        <v>371</v>
      </c>
      <c r="L451" s="139">
        <v>1</v>
      </c>
      <c r="M451" s="120" t="s">
        <v>371</v>
      </c>
      <c r="N451" s="294"/>
      <c r="O451" s="297"/>
      <c r="P451" s="285"/>
      <c r="Q451" s="356"/>
    </row>
    <row r="452" spans="3:17" ht="15" customHeight="1" thickBot="1" x14ac:dyDescent="0.3">
      <c r="C452" s="280"/>
      <c r="D452" s="283"/>
      <c r="E452" s="283"/>
      <c r="F452" s="283"/>
      <c r="G452" s="283"/>
      <c r="H452" s="292"/>
      <c r="I452" s="141" t="s">
        <v>382</v>
      </c>
      <c r="J452" s="127">
        <v>2</v>
      </c>
      <c r="K452" s="122" t="s">
        <v>371</v>
      </c>
      <c r="L452" s="140">
        <v>1</v>
      </c>
      <c r="M452" s="124" t="s">
        <v>371</v>
      </c>
      <c r="N452" s="295"/>
      <c r="O452" s="298"/>
      <c r="P452" s="286"/>
      <c r="Q452" s="360"/>
    </row>
    <row r="453" spans="3:17" x14ac:dyDescent="0.25">
      <c r="C453" s="278">
        <v>113</v>
      </c>
      <c r="D453" s="281" t="s">
        <v>430</v>
      </c>
      <c r="E453" s="281" t="s">
        <v>83</v>
      </c>
      <c r="F453" s="281" t="s">
        <v>195</v>
      </c>
      <c r="G453" s="281" t="s">
        <v>10</v>
      </c>
      <c r="H453" s="290" t="s">
        <v>152</v>
      </c>
      <c r="I453" s="112" t="s">
        <v>379</v>
      </c>
      <c r="J453" s="129">
        <v>2</v>
      </c>
      <c r="K453" s="130" t="s">
        <v>371</v>
      </c>
      <c r="L453" s="131">
        <v>1</v>
      </c>
      <c r="M453" s="138" t="s">
        <v>371</v>
      </c>
      <c r="N453" s="293">
        <v>76</v>
      </c>
      <c r="O453" s="296"/>
      <c r="P453" s="284">
        <f>3+3+3+3</f>
        <v>12</v>
      </c>
      <c r="Q453" s="287"/>
    </row>
    <row r="454" spans="3:17" x14ac:dyDescent="0.25">
      <c r="C454" s="279"/>
      <c r="D454" s="282"/>
      <c r="E454" s="282"/>
      <c r="F454" s="282"/>
      <c r="G454" s="282"/>
      <c r="H454" s="291"/>
      <c r="I454" s="117" t="s">
        <v>380</v>
      </c>
      <c r="J454" s="125">
        <v>2</v>
      </c>
      <c r="K454" s="118" t="s">
        <v>371</v>
      </c>
      <c r="L454" s="119">
        <v>1</v>
      </c>
      <c r="M454" s="120" t="s">
        <v>371</v>
      </c>
      <c r="N454" s="294"/>
      <c r="O454" s="297"/>
      <c r="P454" s="285"/>
      <c r="Q454" s="288"/>
    </row>
    <row r="455" spans="3:17" x14ac:dyDescent="0.25">
      <c r="C455" s="279"/>
      <c r="D455" s="282"/>
      <c r="E455" s="282"/>
      <c r="F455" s="282"/>
      <c r="G455" s="282"/>
      <c r="H455" s="291"/>
      <c r="I455" s="117" t="s">
        <v>381</v>
      </c>
      <c r="J455" s="125">
        <v>2</v>
      </c>
      <c r="K455" s="118" t="s">
        <v>371</v>
      </c>
      <c r="L455" s="119">
        <v>1</v>
      </c>
      <c r="M455" s="120" t="s">
        <v>371</v>
      </c>
      <c r="N455" s="294"/>
      <c r="O455" s="297"/>
      <c r="P455" s="285"/>
      <c r="Q455" s="288"/>
    </row>
    <row r="456" spans="3:17" ht="15.75" thickBot="1" x14ac:dyDescent="0.3">
      <c r="C456" s="280"/>
      <c r="D456" s="283"/>
      <c r="E456" s="283"/>
      <c r="F456" s="283"/>
      <c r="G456" s="283"/>
      <c r="H456" s="292"/>
      <c r="I456" s="141" t="s">
        <v>382</v>
      </c>
      <c r="J456" s="127">
        <v>2</v>
      </c>
      <c r="K456" s="122" t="s">
        <v>371</v>
      </c>
      <c r="L456" s="123">
        <v>1</v>
      </c>
      <c r="M456" s="124" t="s">
        <v>371</v>
      </c>
      <c r="N456" s="295"/>
      <c r="O456" s="298"/>
      <c r="P456" s="286"/>
      <c r="Q456" s="289"/>
    </row>
    <row r="457" spans="3:17" x14ac:dyDescent="0.25">
      <c r="C457" s="278">
        <v>114</v>
      </c>
      <c r="D457" s="281" t="s">
        <v>430</v>
      </c>
      <c r="E457" s="281" t="s">
        <v>83</v>
      </c>
      <c r="F457" s="281" t="s">
        <v>188</v>
      </c>
      <c r="G457" s="281" t="s">
        <v>10</v>
      </c>
      <c r="H457" s="290" t="s">
        <v>153</v>
      </c>
      <c r="I457" s="112" t="s">
        <v>379</v>
      </c>
      <c r="J457" s="113">
        <v>2</v>
      </c>
      <c r="K457" s="114" t="s">
        <v>371</v>
      </c>
      <c r="L457" s="115" t="s">
        <v>371</v>
      </c>
      <c r="M457" s="116" t="s">
        <v>371</v>
      </c>
      <c r="N457" s="293">
        <v>24</v>
      </c>
      <c r="O457" s="296"/>
      <c r="P457" s="284">
        <f>2+2+2</f>
        <v>6</v>
      </c>
      <c r="Q457" s="299"/>
    </row>
    <row r="458" spans="3:17" x14ac:dyDescent="0.25">
      <c r="C458" s="279"/>
      <c r="D458" s="282"/>
      <c r="E458" s="282"/>
      <c r="F458" s="282"/>
      <c r="G458" s="282"/>
      <c r="H458" s="291"/>
      <c r="I458" s="117" t="s">
        <v>380</v>
      </c>
      <c r="J458" s="118" t="s">
        <v>371</v>
      </c>
      <c r="K458" s="118" t="s">
        <v>371</v>
      </c>
      <c r="L458" s="119" t="s">
        <v>371</v>
      </c>
      <c r="M458" s="120" t="s">
        <v>371</v>
      </c>
      <c r="N458" s="294"/>
      <c r="O458" s="297"/>
      <c r="P458" s="285"/>
      <c r="Q458" s="300"/>
    </row>
    <row r="459" spans="3:17" ht="15" customHeight="1" x14ac:dyDescent="0.25">
      <c r="C459" s="279"/>
      <c r="D459" s="282"/>
      <c r="E459" s="282"/>
      <c r="F459" s="282"/>
      <c r="G459" s="282"/>
      <c r="H459" s="291"/>
      <c r="I459" s="117" t="s">
        <v>381</v>
      </c>
      <c r="J459" s="125">
        <v>2</v>
      </c>
      <c r="K459" s="118" t="s">
        <v>371</v>
      </c>
      <c r="L459" s="119" t="s">
        <v>371</v>
      </c>
      <c r="M459" s="120" t="s">
        <v>371</v>
      </c>
      <c r="N459" s="294"/>
      <c r="O459" s="297"/>
      <c r="P459" s="285"/>
      <c r="Q459" s="300"/>
    </row>
    <row r="460" spans="3:17" ht="15.75" thickBot="1" x14ac:dyDescent="0.3">
      <c r="C460" s="280"/>
      <c r="D460" s="283"/>
      <c r="E460" s="283"/>
      <c r="F460" s="283"/>
      <c r="G460" s="283"/>
      <c r="H460" s="292"/>
      <c r="I460" s="141" t="s">
        <v>382</v>
      </c>
      <c r="J460" s="127">
        <v>2</v>
      </c>
      <c r="K460" s="122" t="s">
        <v>371</v>
      </c>
      <c r="L460" s="123" t="s">
        <v>371</v>
      </c>
      <c r="M460" s="124" t="s">
        <v>371</v>
      </c>
      <c r="N460" s="295"/>
      <c r="O460" s="298"/>
      <c r="P460" s="286"/>
      <c r="Q460" s="301"/>
    </row>
    <row r="461" spans="3:17" x14ac:dyDescent="0.25">
      <c r="C461" s="278">
        <v>115</v>
      </c>
      <c r="D461" s="281" t="s">
        <v>430</v>
      </c>
      <c r="E461" s="281" t="s">
        <v>116</v>
      </c>
      <c r="F461" s="281" t="s">
        <v>154</v>
      </c>
      <c r="G461" s="281" t="s">
        <v>10</v>
      </c>
      <c r="H461" s="290" t="s">
        <v>155</v>
      </c>
      <c r="I461" s="112" t="s">
        <v>379</v>
      </c>
      <c r="J461" s="129">
        <v>2</v>
      </c>
      <c r="K461" s="130" t="s">
        <v>371</v>
      </c>
      <c r="L461" s="131" t="s">
        <v>371</v>
      </c>
      <c r="M461" s="138" t="s">
        <v>371</v>
      </c>
      <c r="N461" s="293">
        <v>50</v>
      </c>
      <c r="O461" s="296"/>
      <c r="P461" s="284">
        <f>2+2+2+2</f>
        <v>8</v>
      </c>
      <c r="Q461" s="299"/>
    </row>
    <row r="462" spans="3:17" x14ac:dyDescent="0.25">
      <c r="C462" s="279"/>
      <c r="D462" s="282"/>
      <c r="E462" s="282"/>
      <c r="F462" s="282"/>
      <c r="G462" s="282"/>
      <c r="H462" s="291"/>
      <c r="I462" s="117" t="s">
        <v>380</v>
      </c>
      <c r="J462" s="118">
        <v>2</v>
      </c>
      <c r="K462" s="118" t="s">
        <v>371</v>
      </c>
      <c r="L462" s="119" t="s">
        <v>371</v>
      </c>
      <c r="M462" s="120" t="s">
        <v>371</v>
      </c>
      <c r="N462" s="294"/>
      <c r="O462" s="297"/>
      <c r="P462" s="285"/>
      <c r="Q462" s="288"/>
    </row>
    <row r="463" spans="3:17" x14ac:dyDescent="0.25">
      <c r="C463" s="279"/>
      <c r="D463" s="282"/>
      <c r="E463" s="282"/>
      <c r="F463" s="282"/>
      <c r="G463" s="282"/>
      <c r="H463" s="291"/>
      <c r="I463" s="117" t="s">
        <v>381</v>
      </c>
      <c r="J463" s="125">
        <v>1</v>
      </c>
      <c r="K463" s="118" t="s">
        <v>371</v>
      </c>
      <c r="L463" s="119" t="s">
        <v>371</v>
      </c>
      <c r="M463" s="120">
        <v>1</v>
      </c>
      <c r="N463" s="294"/>
      <c r="O463" s="297"/>
      <c r="P463" s="285"/>
      <c r="Q463" s="288"/>
    </row>
    <row r="464" spans="3:17" ht="15.75" thickBot="1" x14ac:dyDescent="0.3">
      <c r="C464" s="280"/>
      <c r="D464" s="283"/>
      <c r="E464" s="283"/>
      <c r="F464" s="283"/>
      <c r="G464" s="283"/>
      <c r="H464" s="292"/>
      <c r="I464" s="141" t="s">
        <v>382</v>
      </c>
      <c r="J464" s="127">
        <v>1</v>
      </c>
      <c r="K464" s="122" t="s">
        <v>371</v>
      </c>
      <c r="L464" s="123" t="s">
        <v>371</v>
      </c>
      <c r="M464" s="124">
        <v>1</v>
      </c>
      <c r="N464" s="295"/>
      <c r="O464" s="298"/>
      <c r="P464" s="286"/>
      <c r="Q464" s="289"/>
    </row>
    <row r="465" spans="3:17" ht="15.75" thickBot="1" x14ac:dyDescent="0.3">
      <c r="C465" s="373" t="s">
        <v>447</v>
      </c>
      <c r="D465" s="374"/>
      <c r="E465" s="374"/>
      <c r="F465" s="374"/>
      <c r="G465" s="374"/>
      <c r="H465" s="374"/>
      <c r="I465" s="375"/>
      <c r="J465" s="155">
        <f t="shared" ref="J465:P465" si="0">SUM(J445:J464)</f>
        <v>34</v>
      </c>
      <c r="K465" s="155">
        <f t="shared" si="0"/>
        <v>0</v>
      </c>
      <c r="L465" s="155">
        <f t="shared" si="0"/>
        <v>8</v>
      </c>
      <c r="M465" s="155">
        <f t="shared" si="0"/>
        <v>6</v>
      </c>
      <c r="N465" s="155">
        <f t="shared" si="0"/>
        <v>223</v>
      </c>
      <c r="O465" s="155">
        <f t="shared" si="0"/>
        <v>73</v>
      </c>
      <c r="P465" s="155">
        <f t="shared" si="0"/>
        <v>48</v>
      </c>
      <c r="Q465" s="111"/>
    </row>
    <row r="466" spans="3:17" ht="15.75" thickBot="1" x14ac:dyDescent="0.3">
      <c r="C466" s="145"/>
      <c r="D466" s="145"/>
      <c r="E466" s="146"/>
      <c r="F466" s="146"/>
      <c r="G466" s="146"/>
      <c r="H466" s="146"/>
      <c r="I466" s="146"/>
      <c r="J466" s="147"/>
      <c r="K466" s="147"/>
      <c r="L466" s="147"/>
      <c r="M466" s="147"/>
      <c r="N466" s="147"/>
      <c r="O466" s="147"/>
      <c r="P466" s="147"/>
      <c r="Q466" s="148"/>
    </row>
    <row r="467" spans="3:17" x14ac:dyDescent="0.25">
      <c r="C467" s="367" t="s">
        <v>454</v>
      </c>
      <c r="D467" s="368"/>
      <c r="E467" s="368"/>
      <c r="F467" s="368"/>
      <c r="G467" s="368"/>
      <c r="H467" s="368"/>
      <c r="I467" s="368"/>
      <c r="J467" s="149" t="e">
        <f>SUM(J465,#REF!,#REF!,#REF!,#REF!,#REF!,#REF!,#REF!,#REF!,#REF!,#REF!)</f>
        <v>#REF!</v>
      </c>
      <c r="K467" s="149" t="e">
        <f>SUM(K465,#REF!,#REF!,#REF!,#REF!,#REF!,#REF!,#REF!,#REF!,#REF!,#REF!)</f>
        <v>#REF!</v>
      </c>
      <c r="L467" s="149" t="e">
        <f>SUM(L465,#REF!,#REF!,#REF!,#REF!,#REF!,#REF!,#REF!,#REF!,#REF!,#REF!)</f>
        <v>#REF!</v>
      </c>
      <c r="M467" s="149" t="e">
        <f>SUM(M465,#REF!,#REF!,#REF!,#REF!,#REF!,#REF!,#REF!,#REF!,#REF!,#REF!)</f>
        <v>#REF!</v>
      </c>
      <c r="N467" s="149" t="e">
        <f>SUM(N465,#REF!,#REF!,#REF!,#REF!,#REF!,#REF!,#REF!,#REF!,#REF!,#REF!)</f>
        <v>#REF!</v>
      </c>
      <c r="O467" s="149" t="e">
        <f>SUM(O465,#REF!,#REF!,#REF!,#REF!,#REF!,#REF!,#REF!,#REF!,#REF!,#REF!)</f>
        <v>#REF!</v>
      </c>
      <c r="P467" s="149" t="e">
        <f>SUM(P465,#REF!,#REF!,#REF!,#REF!,#REF!,#REF!,#REF!,#REF!,#REF!,#REF!)</f>
        <v>#REF!</v>
      </c>
      <c r="Q467" s="150"/>
    </row>
    <row r="468" spans="3:17" x14ac:dyDescent="0.25">
      <c r="C468" s="369" t="s">
        <v>455</v>
      </c>
      <c r="D468" s="370"/>
      <c r="E468" s="370"/>
      <c r="F468" s="370"/>
      <c r="G468" s="370"/>
      <c r="H468" s="370"/>
      <c r="I468" s="370"/>
      <c r="J468" s="151">
        <v>50</v>
      </c>
      <c r="K468" s="151">
        <v>10</v>
      </c>
      <c r="L468" s="151">
        <v>10</v>
      </c>
      <c r="M468" s="151">
        <v>15</v>
      </c>
      <c r="N468" s="151" t="s">
        <v>371</v>
      </c>
      <c r="O468" s="151" t="s">
        <v>371</v>
      </c>
      <c r="P468" s="151" t="s">
        <v>371</v>
      </c>
      <c r="Q468" s="152" t="s">
        <v>464</v>
      </c>
    </row>
    <row r="469" spans="3:17" ht="15.75" thickBot="1" x14ac:dyDescent="0.3">
      <c r="C469" s="371" t="s">
        <v>465</v>
      </c>
      <c r="D469" s="372"/>
      <c r="E469" s="372"/>
      <c r="F469" s="372"/>
      <c r="G469" s="372"/>
      <c r="H469" s="372"/>
      <c r="I469" s="372"/>
      <c r="J469" s="153" t="e">
        <f>SUM(J467:J468)</f>
        <v>#REF!</v>
      </c>
      <c r="K469" s="153" t="e">
        <f t="shared" ref="K469:P469" si="1">SUM(K467:K468)</f>
        <v>#REF!</v>
      </c>
      <c r="L469" s="153" t="e">
        <f t="shared" si="1"/>
        <v>#REF!</v>
      </c>
      <c r="M469" s="153" t="e">
        <f t="shared" si="1"/>
        <v>#REF!</v>
      </c>
      <c r="N469" s="153" t="e">
        <f t="shared" si="1"/>
        <v>#REF!</v>
      </c>
      <c r="O469" s="153" t="e">
        <f t="shared" si="1"/>
        <v>#REF!</v>
      </c>
      <c r="P469" s="153" t="e">
        <f t="shared" si="1"/>
        <v>#REF!</v>
      </c>
      <c r="Q469" s="154"/>
    </row>
    <row r="470" spans="3:17" x14ac:dyDescent="0.25">
      <c r="C470" s="145"/>
      <c r="D470" s="145"/>
      <c r="E470" s="146"/>
      <c r="F470" s="146"/>
      <c r="G470" s="146"/>
      <c r="H470" s="146"/>
      <c r="I470" s="146"/>
      <c r="J470" s="147"/>
      <c r="K470" s="147"/>
      <c r="L470" s="147"/>
      <c r="M470" s="147"/>
      <c r="N470" s="147"/>
      <c r="O470" s="147"/>
      <c r="P470" s="147"/>
      <c r="Q470" s="148"/>
    </row>
    <row r="471" spans="3:17" x14ac:dyDescent="0.25">
      <c r="C471" s="145"/>
      <c r="D471" s="145"/>
      <c r="E471" s="146"/>
      <c r="F471" s="146"/>
      <c r="G471" s="146"/>
      <c r="H471" s="146"/>
      <c r="I471" s="146"/>
      <c r="J471" s="147"/>
      <c r="K471" s="147"/>
      <c r="L471" s="147"/>
      <c r="M471" s="147"/>
      <c r="N471" s="147"/>
      <c r="O471" s="147"/>
      <c r="P471" s="147"/>
      <c r="Q471" s="148"/>
    </row>
    <row r="472" spans="3:17" x14ac:dyDescent="0.25">
      <c r="C472" s="145"/>
      <c r="D472" s="145"/>
      <c r="E472" s="146"/>
      <c r="F472" s="146"/>
      <c r="G472" s="146"/>
      <c r="H472" s="146"/>
      <c r="I472" s="146"/>
      <c r="J472" s="147"/>
      <c r="K472" s="147"/>
      <c r="L472" s="147"/>
      <c r="M472" s="147"/>
      <c r="N472" s="147"/>
      <c r="O472" s="147"/>
      <c r="P472" s="147"/>
      <c r="Q472" s="148"/>
    </row>
    <row r="473" spans="3:17" x14ac:dyDescent="0.25">
      <c r="C473" s="145"/>
      <c r="D473" s="145"/>
      <c r="E473" s="146"/>
      <c r="F473" s="146"/>
      <c r="G473" s="146"/>
      <c r="H473" s="146"/>
      <c r="I473" s="146"/>
      <c r="J473" s="147"/>
      <c r="K473" s="147"/>
      <c r="L473" s="147"/>
      <c r="M473" s="147"/>
      <c r="N473" s="147"/>
      <c r="O473" s="147"/>
      <c r="P473" s="147"/>
      <c r="Q473" s="148"/>
    </row>
    <row r="487" ht="26.25" customHeight="1" x14ac:dyDescent="0.25"/>
    <row r="491" ht="15" customHeight="1" x14ac:dyDescent="0.25"/>
    <row r="495" ht="15" customHeight="1" x14ac:dyDescent="0.25"/>
    <row r="499" ht="15" customHeight="1" x14ac:dyDescent="0.25"/>
    <row r="503" ht="15" customHeight="1" x14ac:dyDescent="0.25"/>
    <row r="507" ht="15" customHeight="1" x14ac:dyDescent="0.25"/>
    <row r="515" ht="15" customHeight="1" x14ac:dyDescent="0.25"/>
    <row r="530" ht="15.75" customHeight="1" x14ac:dyDescent="0.25"/>
    <row r="531" ht="15" customHeight="1" x14ac:dyDescent="0.25"/>
    <row r="538" ht="25.5" customHeight="1" x14ac:dyDescent="0.25"/>
    <row r="541" ht="15.75" customHeight="1" x14ac:dyDescent="0.25"/>
    <row r="558" ht="15" customHeight="1" x14ac:dyDescent="0.25"/>
    <row r="562" ht="15" customHeight="1" x14ac:dyDescent="0.25"/>
    <row r="566" ht="15" customHeight="1" x14ac:dyDescent="0.25"/>
    <row r="570" ht="15" customHeight="1" x14ac:dyDescent="0.25"/>
    <row r="574" ht="15" customHeight="1" x14ac:dyDescent="0.25"/>
    <row r="588" ht="15.75" customHeight="1" x14ac:dyDescent="0.25"/>
    <row r="589" ht="26.25" customHeight="1" x14ac:dyDescent="0.25"/>
    <row r="591" ht="15.75" customHeight="1" x14ac:dyDescent="0.25"/>
    <row r="596" ht="15" customHeight="1" x14ac:dyDescent="0.25"/>
    <row r="599" ht="15.75" customHeight="1" x14ac:dyDescent="0.25"/>
    <row r="600" ht="15" customHeight="1" x14ac:dyDescent="0.25"/>
    <row r="604" ht="15" customHeight="1" x14ac:dyDescent="0.25"/>
    <row r="608" ht="15" customHeight="1" x14ac:dyDescent="0.25"/>
    <row r="612" ht="15" customHeight="1" x14ac:dyDescent="0.25"/>
    <row r="616" ht="15.75" customHeight="1" x14ac:dyDescent="0.25"/>
    <row r="617" ht="15" customHeight="1" x14ac:dyDescent="0.25"/>
    <row r="618" ht="15" customHeight="1" x14ac:dyDescent="0.25"/>
    <row r="619" ht="15.75" customHeight="1" x14ac:dyDescent="0.25"/>
    <row r="646" ht="15.75" customHeight="1" x14ac:dyDescent="0.25"/>
    <row r="647" ht="15" customHeight="1" x14ac:dyDescent="0.25"/>
    <row r="662" ht="15" customHeight="1" x14ac:dyDescent="0.25"/>
    <row r="666" ht="15" customHeight="1" x14ac:dyDescent="0.25"/>
    <row r="687" spans="2:18" s="146" customFormat="1" x14ac:dyDescent="0.25">
      <c r="B687" s="85"/>
      <c r="C687" s="105"/>
      <c r="D687" s="105"/>
      <c r="E687" s="85"/>
      <c r="F687" s="85"/>
      <c r="G687" s="85"/>
      <c r="H687" s="85"/>
      <c r="I687" s="85"/>
      <c r="J687" s="106"/>
      <c r="K687" s="106"/>
      <c r="L687" s="106"/>
      <c r="M687" s="106"/>
      <c r="N687" s="106"/>
      <c r="O687" s="106"/>
      <c r="P687" s="106"/>
      <c r="Q687" s="84"/>
      <c r="R687" s="85"/>
    </row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" customHeight="1" x14ac:dyDescent="0.25"/>
    <row r="713" ht="15.75" customHeight="1" x14ac:dyDescent="0.25"/>
    <row r="716" ht="15.75" customHeight="1" x14ac:dyDescent="0.25"/>
    <row r="737" ht="15" customHeight="1" x14ac:dyDescent="0.25"/>
    <row r="741" ht="15" customHeight="1" x14ac:dyDescent="0.25"/>
    <row r="745" ht="15" customHeight="1" x14ac:dyDescent="0.25"/>
    <row r="749" ht="15" customHeight="1" x14ac:dyDescent="0.25"/>
    <row r="756" ht="15.75" customHeight="1" x14ac:dyDescent="0.25"/>
    <row r="757" ht="1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7" ht="15" customHeight="1" x14ac:dyDescent="0.25"/>
    <row r="770" ht="14.25" customHeight="1" x14ac:dyDescent="0.25"/>
    <row r="775" ht="15" customHeight="1" x14ac:dyDescent="0.25"/>
    <row r="779" ht="26.25" customHeight="1" x14ac:dyDescent="0.25"/>
    <row r="783" ht="15.75" customHeight="1" x14ac:dyDescent="0.25"/>
    <row r="786" ht="15.75" customHeight="1" x14ac:dyDescent="0.25"/>
    <row r="787" ht="15" customHeight="1" x14ac:dyDescent="0.25"/>
    <row r="817" ht="15.75" customHeight="1" x14ac:dyDescent="0.25"/>
    <row r="818" ht="15" customHeight="1" x14ac:dyDescent="0.25"/>
    <row r="827" ht="16.5" customHeight="1" x14ac:dyDescent="0.25"/>
    <row r="829" ht="15.75" customHeight="1" x14ac:dyDescent="0.25"/>
    <row r="833" ht="15" customHeight="1" x14ac:dyDescent="0.25"/>
    <row r="837" ht="15" customHeight="1" x14ac:dyDescent="0.25"/>
    <row r="841" ht="15" customHeight="1" x14ac:dyDescent="0.25"/>
    <row r="845" ht="15" customHeight="1" x14ac:dyDescent="0.25"/>
    <row r="849" ht="15" customHeight="1" x14ac:dyDescent="0.25"/>
    <row r="853" ht="15" customHeight="1" x14ac:dyDescent="0.25"/>
    <row r="857" ht="15" customHeight="1" x14ac:dyDescent="0.25"/>
    <row r="868" ht="15.75" customHeight="1" x14ac:dyDescent="0.25"/>
    <row r="871" ht="15.75" customHeight="1" x14ac:dyDescent="0.25"/>
    <row r="872" ht="15" customHeight="1" x14ac:dyDescent="0.25"/>
    <row r="875" ht="15.75" customHeight="1" x14ac:dyDescent="0.25"/>
    <row r="876" ht="9.75" customHeight="1" x14ac:dyDescent="0.25"/>
    <row r="881" ht="15" customHeight="1" x14ac:dyDescent="0.25"/>
    <row r="887" ht="15" customHeight="1" x14ac:dyDescent="0.25"/>
    <row r="891" ht="15" customHeight="1" x14ac:dyDescent="0.25"/>
    <row r="895" ht="15" customHeight="1" x14ac:dyDescent="0.25"/>
    <row r="906" ht="15.75" customHeight="1" x14ac:dyDescent="0.25"/>
    <row r="919" ht="15" customHeight="1" x14ac:dyDescent="0.25"/>
    <row r="937" ht="15.75" customHeight="1" x14ac:dyDescent="0.25"/>
    <row r="938" ht="15" customHeight="1" x14ac:dyDescent="0.25"/>
    <row r="948" ht="25.5" customHeight="1" x14ac:dyDescent="0.25"/>
    <row r="957" ht="15.75" customHeight="1" x14ac:dyDescent="0.25"/>
    <row r="960" ht="15.75" customHeight="1" x14ac:dyDescent="0.25"/>
    <row r="988" ht="15.75" customHeight="1" x14ac:dyDescent="0.25"/>
    <row r="989" ht="15" customHeight="1" x14ac:dyDescent="0.25"/>
    <row r="1000" ht="15.75" customHeight="1" x14ac:dyDescent="0.25"/>
    <row r="1002" ht="15.75" customHeight="1" x14ac:dyDescent="0.25"/>
  </sheetData>
  <autoFilter ref="C3:Q465" xr:uid="{2E26D5C6-E344-4390-B701-656DE278F21C}">
    <filterColumn colId="9" showButton="0"/>
  </autoFilter>
  <mergeCells count="650">
    <mergeCell ref="L3:M3"/>
    <mergeCell ref="N357:N360"/>
    <mergeCell ref="O357:O360"/>
    <mergeCell ref="P357:P360"/>
    <mergeCell ref="Q357:Q360"/>
    <mergeCell ref="N361:N364"/>
    <mergeCell ref="N305:N308"/>
    <mergeCell ref="O305:O308"/>
    <mergeCell ref="N229:N232"/>
    <mergeCell ref="O229:O232"/>
    <mergeCell ref="O149:O152"/>
    <mergeCell ref="P149:P152"/>
    <mergeCell ref="Q149:Q152"/>
    <mergeCell ref="O161:O164"/>
    <mergeCell ref="P161:P164"/>
    <mergeCell ref="Q161:Q164"/>
    <mergeCell ref="P157:P160"/>
    <mergeCell ref="Q157:Q160"/>
    <mergeCell ref="O153:O156"/>
    <mergeCell ref="P153:P156"/>
    <mergeCell ref="Q153:Q156"/>
    <mergeCell ref="N133:N136"/>
    <mergeCell ref="O133:O136"/>
    <mergeCell ref="N161:N164"/>
    <mergeCell ref="E33:E36"/>
    <mergeCell ref="F33:F36"/>
    <mergeCell ref="G33:G36"/>
    <mergeCell ref="H33:H36"/>
    <mergeCell ref="P125:P128"/>
    <mergeCell ref="N137:N140"/>
    <mergeCell ref="O137:O140"/>
    <mergeCell ref="P137:P140"/>
    <mergeCell ref="N149:N152"/>
    <mergeCell ref="P53:P56"/>
    <mergeCell ref="N117:N120"/>
    <mergeCell ref="N157:N160"/>
    <mergeCell ref="O157:O160"/>
    <mergeCell ref="N153:N156"/>
    <mergeCell ref="F41:F44"/>
    <mergeCell ref="G41:G44"/>
    <mergeCell ref="N33:N36"/>
    <mergeCell ref="O33:O36"/>
    <mergeCell ref="P33:P36"/>
    <mergeCell ref="F37:F40"/>
    <mergeCell ref="G37:G40"/>
    <mergeCell ref="H37:H40"/>
    <mergeCell ref="O53:O56"/>
    <mergeCell ref="N61:N64"/>
    <mergeCell ref="O61:O64"/>
    <mergeCell ref="N77:N80"/>
    <mergeCell ref="O77:O80"/>
    <mergeCell ref="N93:N96"/>
    <mergeCell ref="O93:O96"/>
    <mergeCell ref="N109:N112"/>
    <mergeCell ref="O109:O112"/>
    <mergeCell ref="Q125:Q128"/>
    <mergeCell ref="N121:N124"/>
    <mergeCell ref="O121:O124"/>
    <mergeCell ref="P121:P124"/>
    <mergeCell ref="Q121:Q124"/>
    <mergeCell ref="P133:P136"/>
    <mergeCell ref="Q133:Q136"/>
    <mergeCell ref="N129:N132"/>
    <mergeCell ref="O129:O132"/>
    <mergeCell ref="P129:P132"/>
    <mergeCell ref="Q129:Q132"/>
    <mergeCell ref="N125:N128"/>
    <mergeCell ref="O125:O128"/>
    <mergeCell ref="Q137:Q140"/>
    <mergeCell ref="N145:N148"/>
    <mergeCell ref="O145:O148"/>
    <mergeCell ref="P145:P148"/>
    <mergeCell ref="Q145:Q148"/>
    <mergeCell ref="N141:N144"/>
    <mergeCell ref="O141:O144"/>
    <mergeCell ref="P141:P144"/>
    <mergeCell ref="Q141:Q144"/>
    <mergeCell ref="N169:N172"/>
    <mergeCell ref="O169:O172"/>
    <mergeCell ref="P169:P172"/>
    <mergeCell ref="Q169:Q172"/>
    <mergeCell ref="N165:N168"/>
    <mergeCell ref="O165:O168"/>
    <mergeCell ref="P165:P168"/>
    <mergeCell ref="Q165:Q168"/>
    <mergeCell ref="N177:N180"/>
    <mergeCell ref="O177:O180"/>
    <mergeCell ref="P177:P180"/>
    <mergeCell ref="Q177:Q180"/>
    <mergeCell ref="N173:N176"/>
    <mergeCell ref="O173:O176"/>
    <mergeCell ref="P173:P176"/>
    <mergeCell ref="Q173:Q176"/>
    <mergeCell ref="N185:N188"/>
    <mergeCell ref="O185:O188"/>
    <mergeCell ref="P185:P188"/>
    <mergeCell ref="Q185:Q188"/>
    <mergeCell ref="N181:N184"/>
    <mergeCell ref="O181:O184"/>
    <mergeCell ref="P181:P184"/>
    <mergeCell ref="Q181:Q184"/>
    <mergeCell ref="N189:N192"/>
    <mergeCell ref="O189:O192"/>
    <mergeCell ref="P189:P192"/>
    <mergeCell ref="Q189:Q192"/>
    <mergeCell ref="O193:O196"/>
    <mergeCell ref="P193:P196"/>
    <mergeCell ref="Q193:Q196"/>
    <mergeCell ref="N193:N196"/>
    <mergeCell ref="N205:N208"/>
    <mergeCell ref="O205:O208"/>
    <mergeCell ref="P205:P208"/>
    <mergeCell ref="Q205:Q208"/>
    <mergeCell ref="N201:N204"/>
    <mergeCell ref="O201:O204"/>
    <mergeCell ref="P201:P204"/>
    <mergeCell ref="Q201:Q204"/>
    <mergeCell ref="N197:N200"/>
    <mergeCell ref="O197:O200"/>
    <mergeCell ref="P197:P200"/>
    <mergeCell ref="Q197:Q200"/>
    <mergeCell ref="O237:O240"/>
    <mergeCell ref="P237:P240"/>
    <mergeCell ref="Q237:Q240"/>
    <mergeCell ref="N237:N240"/>
    <mergeCell ref="N213:N216"/>
    <mergeCell ref="O213:O216"/>
    <mergeCell ref="P213:P216"/>
    <mergeCell ref="Q213:Q216"/>
    <mergeCell ref="N209:N212"/>
    <mergeCell ref="O209:O212"/>
    <mergeCell ref="P209:P212"/>
    <mergeCell ref="Q209:Q212"/>
    <mergeCell ref="N221:N224"/>
    <mergeCell ref="O221:O224"/>
    <mergeCell ref="P221:P224"/>
    <mergeCell ref="Q221:Q224"/>
    <mergeCell ref="N217:N220"/>
    <mergeCell ref="O217:O220"/>
    <mergeCell ref="P217:P220"/>
    <mergeCell ref="Q217:Q220"/>
    <mergeCell ref="P305:P308"/>
    <mergeCell ref="Q305:Q308"/>
    <mergeCell ref="N261:N264"/>
    <mergeCell ref="O261:O264"/>
    <mergeCell ref="P261:P264"/>
    <mergeCell ref="Q261:Q264"/>
    <mergeCell ref="N265:N268"/>
    <mergeCell ref="O265:O268"/>
    <mergeCell ref="N313:N316"/>
    <mergeCell ref="O313:O316"/>
    <mergeCell ref="P313:P316"/>
    <mergeCell ref="Q313:Q316"/>
    <mergeCell ref="N309:N312"/>
    <mergeCell ref="O309:O312"/>
    <mergeCell ref="P309:P312"/>
    <mergeCell ref="Q309:Q312"/>
    <mergeCell ref="Q277:Q280"/>
    <mergeCell ref="P265:P268"/>
    <mergeCell ref="Q265:Q268"/>
    <mergeCell ref="Q269:Q272"/>
    <mergeCell ref="N273:N276"/>
    <mergeCell ref="O273:O276"/>
    <mergeCell ref="P273:P276"/>
    <mergeCell ref="N269:N272"/>
    <mergeCell ref="N317:N320"/>
    <mergeCell ref="O317:O320"/>
    <mergeCell ref="P317:P320"/>
    <mergeCell ref="Q317:Q320"/>
    <mergeCell ref="O321:O324"/>
    <mergeCell ref="P321:P324"/>
    <mergeCell ref="Q321:Q324"/>
    <mergeCell ref="N321:N324"/>
    <mergeCell ref="N333:N336"/>
    <mergeCell ref="O333:O336"/>
    <mergeCell ref="P333:P336"/>
    <mergeCell ref="Q333:Q336"/>
    <mergeCell ref="N329:N332"/>
    <mergeCell ref="O329:O332"/>
    <mergeCell ref="P329:P332"/>
    <mergeCell ref="Q329:Q332"/>
    <mergeCell ref="N325:N328"/>
    <mergeCell ref="O325:O328"/>
    <mergeCell ref="P325:P328"/>
    <mergeCell ref="Q325:Q328"/>
    <mergeCell ref="N341:N344"/>
    <mergeCell ref="O341:O344"/>
    <mergeCell ref="P341:P344"/>
    <mergeCell ref="Q341:Q344"/>
    <mergeCell ref="N337:N340"/>
    <mergeCell ref="O337:O340"/>
    <mergeCell ref="P337:P340"/>
    <mergeCell ref="Q337:Q340"/>
    <mergeCell ref="N349:N352"/>
    <mergeCell ref="O349:O352"/>
    <mergeCell ref="P349:P352"/>
    <mergeCell ref="Q349:Q352"/>
    <mergeCell ref="N345:N348"/>
    <mergeCell ref="O345:O348"/>
    <mergeCell ref="P345:P348"/>
    <mergeCell ref="Q345:Q348"/>
    <mergeCell ref="N353:N356"/>
    <mergeCell ref="O353:O356"/>
    <mergeCell ref="P353:P356"/>
    <mergeCell ref="Q353:Q356"/>
    <mergeCell ref="O361:O364"/>
    <mergeCell ref="P361:P364"/>
    <mergeCell ref="Q361:Q364"/>
    <mergeCell ref="O365:O368"/>
    <mergeCell ref="P365:P368"/>
    <mergeCell ref="Q365:Q368"/>
    <mergeCell ref="N365:N368"/>
    <mergeCell ref="N377:N380"/>
    <mergeCell ref="O377:O380"/>
    <mergeCell ref="P377:P380"/>
    <mergeCell ref="Q377:Q380"/>
    <mergeCell ref="N373:N376"/>
    <mergeCell ref="O373:O376"/>
    <mergeCell ref="P373:P376"/>
    <mergeCell ref="Q373:Q376"/>
    <mergeCell ref="N369:N372"/>
    <mergeCell ref="O369:O372"/>
    <mergeCell ref="P369:P372"/>
    <mergeCell ref="Q369:Q372"/>
    <mergeCell ref="P385:P388"/>
    <mergeCell ref="Q385:Q388"/>
    <mergeCell ref="N381:N384"/>
    <mergeCell ref="O381:O384"/>
    <mergeCell ref="P381:P384"/>
    <mergeCell ref="Q381:Q384"/>
    <mergeCell ref="F397:F400"/>
    <mergeCell ref="G397:G400"/>
    <mergeCell ref="N393:N396"/>
    <mergeCell ref="O393:O396"/>
    <mergeCell ref="P393:P396"/>
    <mergeCell ref="Q393:Q396"/>
    <mergeCell ref="N389:N392"/>
    <mergeCell ref="O389:O392"/>
    <mergeCell ref="P389:P392"/>
    <mergeCell ref="Q389:Q392"/>
    <mergeCell ref="H397:H400"/>
    <mergeCell ref="N397:N400"/>
    <mergeCell ref="O397:O400"/>
    <mergeCell ref="C429:C432"/>
    <mergeCell ref="D429:D432"/>
    <mergeCell ref="H405:H408"/>
    <mergeCell ref="N405:N408"/>
    <mergeCell ref="O405:O408"/>
    <mergeCell ref="P405:P408"/>
    <mergeCell ref="Q405:Q408"/>
    <mergeCell ref="C405:C408"/>
    <mergeCell ref="D405:D408"/>
    <mergeCell ref="E405:E408"/>
    <mergeCell ref="F405:F408"/>
    <mergeCell ref="G405:G408"/>
    <mergeCell ref="C417:C420"/>
    <mergeCell ref="D417:D420"/>
    <mergeCell ref="E417:E420"/>
    <mergeCell ref="F417:F420"/>
    <mergeCell ref="G417:G420"/>
    <mergeCell ref="O409:O412"/>
    <mergeCell ref="P409:P412"/>
    <mergeCell ref="Q409:Q412"/>
    <mergeCell ref="C413:C416"/>
    <mergeCell ref="D413:D416"/>
    <mergeCell ref="E413:E416"/>
    <mergeCell ref="F413:F416"/>
    <mergeCell ref="C467:I467"/>
    <mergeCell ref="C468:I468"/>
    <mergeCell ref="C469:I469"/>
    <mergeCell ref="C465:I465"/>
    <mergeCell ref="F457:F460"/>
    <mergeCell ref="G457:G460"/>
    <mergeCell ref="G453:G456"/>
    <mergeCell ref="H453:H456"/>
    <mergeCell ref="C453:C456"/>
    <mergeCell ref="D453:D456"/>
    <mergeCell ref="E453:E456"/>
    <mergeCell ref="F453:F456"/>
    <mergeCell ref="C449:C452"/>
    <mergeCell ref="D449:D452"/>
    <mergeCell ref="E449:E452"/>
    <mergeCell ref="F449:F452"/>
    <mergeCell ref="G449:G452"/>
    <mergeCell ref="G445:G448"/>
    <mergeCell ref="G413:G416"/>
    <mergeCell ref="C437:C440"/>
    <mergeCell ref="Q13:Q16"/>
    <mergeCell ref="N453:N456"/>
    <mergeCell ref="O453:O456"/>
    <mergeCell ref="P453:P456"/>
    <mergeCell ref="Q453:Q456"/>
    <mergeCell ref="H409:H412"/>
    <mergeCell ref="N409:N412"/>
    <mergeCell ref="H449:H452"/>
    <mergeCell ref="N449:N452"/>
    <mergeCell ref="O449:O452"/>
    <mergeCell ref="P449:P452"/>
    <mergeCell ref="Q449:Q452"/>
    <mergeCell ref="H445:H448"/>
    <mergeCell ref="N445:N448"/>
    <mergeCell ref="O445:O448"/>
    <mergeCell ref="H417:H420"/>
    <mergeCell ref="H413:H416"/>
    <mergeCell ref="H421:H424"/>
    <mergeCell ref="N421:N424"/>
    <mergeCell ref="Q433:Q436"/>
    <mergeCell ref="Q441:Q444"/>
    <mergeCell ref="Q425:Q428"/>
    <mergeCell ref="N385:N388"/>
    <mergeCell ref="O385:O388"/>
    <mergeCell ref="C13:C16"/>
    <mergeCell ref="D13:D16"/>
    <mergeCell ref="E13:E16"/>
    <mergeCell ref="F13:F16"/>
    <mergeCell ref="G13:G16"/>
    <mergeCell ref="H13:H16"/>
    <mergeCell ref="N13:N16"/>
    <mergeCell ref="O13:O16"/>
    <mergeCell ref="P13:P16"/>
    <mergeCell ref="Q5:Q8"/>
    <mergeCell ref="C9:C12"/>
    <mergeCell ref="D9:D12"/>
    <mergeCell ref="E9:E12"/>
    <mergeCell ref="F9:F12"/>
    <mergeCell ref="G9:G12"/>
    <mergeCell ref="H9:H12"/>
    <mergeCell ref="N9:N12"/>
    <mergeCell ref="O9:O12"/>
    <mergeCell ref="P9:P12"/>
    <mergeCell ref="F5:F8"/>
    <mergeCell ref="G5:G8"/>
    <mergeCell ref="H5:H8"/>
    <mergeCell ref="N5:N8"/>
    <mergeCell ref="O5:O8"/>
    <mergeCell ref="P5:P8"/>
    <mergeCell ref="C5:C8"/>
    <mergeCell ref="D5:D8"/>
    <mergeCell ref="E5:E8"/>
    <mergeCell ref="Q9:Q12"/>
    <mergeCell ref="Q17:Q20"/>
    <mergeCell ref="C21:C24"/>
    <mergeCell ref="D21:D24"/>
    <mergeCell ref="E21:E24"/>
    <mergeCell ref="F21:F24"/>
    <mergeCell ref="G21:G24"/>
    <mergeCell ref="H21:H24"/>
    <mergeCell ref="N21:N24"/>
    <mergeCell ref="O21:O24"/>
    <mergeCell ref="P21:P24"/>
    <mergeCell ref="C17:C20"/>
    <mergeCell ref="D17:D20"/>
    <mergeCell ref="E17:E20"/>
    <mergeCell ref="F17:F20"/>
    <mergeCell ref="G17:G20"/>
    <mergeCell ref="H17:H20"/>
    <mergeCell ref="N17:N20"/>
    <mergeCell ref="O17:O20"/>
    <mergeCell ref="P17:P20"/>
    <mergeCell ref="Q25:Q28"/>
    <mergeCell ref="C45:C48"/>
    <mergeCell ref="D45:D48"/>
    <mergeCell ref="E45:E48"/>
    <mergeCell ref="F45:F48"/>
    <mergeCell ref="Q21:Q24"/>
    <mergeCell ref="C25:C28"/>
    <mergeCell ref="D25:D28"/>
    <mergeCell ref="E25:E28"/>
    <mergeCell ref="F25:F28"/>
    <mergeCell ref="G25:G28"/>
    <mergeCell ref="H25:H28"/>
    <mergeCell ref="N25:N28"/>
    <mergeCell ref="O25:O28"/>
    <mergeCell ref="P25:P28"/>
    <mergeCell ref="H41:H44"/>
    <mergeCell ref="N41:N44"/>
    <mergeCell ref="O41:O44"/>
    <mergeCell ref="P41:P44"/>
    <mergeCell ref="Q41:Q44"/>
    <mergeCell ref="N37:N40"/>
    <mergeCell ref="O37:O40"/>
    <mergeCell ref="P37:P40"/>
    <mergeCell ref="Q37:Q40"/>
    <mergeCell ref="P29:P32"/>
    <mergeCell ref="Q29:Q32"/>
    <mergeCell ref="C33:C36"/>
    <mergeCell ref="D33:D36"/>
    <mergeCell ref="G45:G48"/>
    <mergeCell ref="H45:H48"/>
    <mergeCell ref="N45:N48"/>
    <mergeCell ref="O45:O48"/>
    <mergeCell ref="P45:P48"/>
    <mergeCell ref="Q45:Q48"/>
    <mergeCell ref="C29:C32"/>
    <mergeCell ref="D29:D32"/>
    <mergeCell ref="E29:E32"/>
    <mergeCell ref="F29:F32"/>
    <mergeCell ref="G29:G32"/>
    <mergeCell ref="H29:H32"/>
    <mergeCell ref="N29:N32"/>
    <mergeCell ref="C41:C44"/>
    <mergeCell ref="D41:D44"/>
    <mergeCell ref="E41:E44"/>
    <mergeCell ref="O29:O32"/>
    <mergeCell ref="C37:C40"/>
    <mergeCell ref="D37:D40"/>
    <mergeCell ref="E37:E40"/>
    <mergeCell ref="Q53:Q56"/>
    <mergeCell ref="C57:C60"/>
    <mergeCell ref="D57:D60"/>
    <mergeCell ref="E57:E60"/>
    <mergeCell ref="F57:F60"/>
    <mergeCell ref="G57:G60"/>
    <mergeCell ref="H57:H60"/>
    <mergeCell ref="N49:N52"/>
    <mergeCell ref="O49:O52"/>
    <mergeCell ref="P49:P52"/>
    <mergeCell ref="Q49:Q52"/>
    <mergeCell ref="C53:C56"/>
    <mergeCell ref="D53:D56"/>
    <mergeCell ref="E53:E56"/>
    <mergeCell ref="F53:F56"/>
    <mergeCell ref="G53:G56"/>
    <mergeCell ref="H53:H56"/>
    <mergeCell ref="C49:C52"/>
    <mergeCell ref="D49:D52"/>
    <mergeCell ref="E49:E52"/>
    <mergeCell ref="F49:F52"/>
    <mergeCell ref="G49:G52"/>
    <mergeCell ref="H49:H52"/>
    <mergeCell ref="N53:N56"/>
    <mergeCell ref="P61:P64"/>
    <mergeCell ref="Q61:Q64"/>
    <mergeCell ref="N57:N60"/>
    <mergeCell ref="O57:O60"/>
    <mergeCell ref="P57:P60"/>
    <mergeCell ref="Q57:Q60"/>
    <mergeCell ref="N69:N72"/>
    <mergeCell ref="O69:O72"/>
    <mergeCell ref="P69:P72"/>
    <mergeCell ref="Q69:Q72"/>
    <mergeCell ref="N65:N68"/>
    <mergeCell ref="O65:O68"/>
    <mergeCell ref="P65:P68"/>
    <mergeCell ref="Q65:Q68"/>
    <mergeCell ref="P77:P80"/>
    <mergeCell ref="Q77:Q80"/>
    <mergeCell ref="N73:N76"/>
    <mergeCell ref="O73:O76"/>
    <mergeCell ref="P73:P76"/>
    <mergeCell ref="Q73:Q76"/>
    <mergeCell ref="N85:N88"/>
    <mergeCell ref="O85:O88"/>
    <mergeCell ref="P85:P88"/>
    <mergeCell ref="Q85:Q88"/>
    <mergeCell ref="N81:N84"/>
    <mergeCell ref="O81:O84"/>
    <mergeCell ref="P81:P84"/>
    <mergeCell ref="Q81:Q84"/>
    <mergeCell ref="P93:P96"/>
    <mergeCell ref="Q93:Q96"/>
    <mergeCell ref="N89:N92"/>
    <mergeCell ref="O89:O92"/>
    <mergeCell ref="P89:P92"/>
    <mergeCell ref="Q89:Q92"/>
    <mergeCell ref="N101:N104"/>
    <mergeCell ref="O101:O104"/>
    <mergeCell ref="P101:P104"/>
    <mergeCell ref="Q101:Q104"/>
    <mergeCell ref="N97:N100"/>
    <mergeCell ref="O97:O100"/>
    <mergeCell ref="P97:P100"/>
    <mergeCell ref="Q97:Q100"/>
    <mergeCell ref="P109:P112"/>
    <mergeCell ref="Q109:Q112"/>
    <mergeCell ref="N105:N108"/>
    <mergeCell ref="O105:O108"/>
    <mergeCell ref="P105:P108"/>
    <mergeCell ref="Q105:Q108"/>
    <mergeCell ref="N113:N116"/>
    <mergeCell ref="O113:O116"/>
    <mergeCell ref="P113:P116"/>
    <mergeCell ref="Q113:Q116"/>
    <mergeCell ref="N257:N260"/>
    <mergeCell ref="O257:O260"/>
    <mergeCell ref="P257:P260"/>
    <mergeCell ref="Q257:Q260"/>
    <mergeCell ref="N253:N256"/>
    <mergeCell ref="O253:O256"/>
    <mergeCell ref="P253:P256"/>
    <mergeCell ref="Q253:Q256"/>
    <mergeCell ref="N249:N252"/>
    <mergeCell ref="O117:O120"/>
    <mergeCell ref="P117:P120"/>
    <mergeCell ref="Q117:Q120"/>
    <mergeCell ref="O249:O252"/>
    <mergeCell ref="P249:P252"/>
    <mergeCell ref="Q249:Q252"/>
    <mergeCell ref="N245:N248"/>
    <mergeCell ref="O245:O248"/>
    <mergeCell ref="P245:P248"/>
    <mergeCell ref="Q245:Q248"/>
    <mergeCell ref="N241:N244"/>
    <mergeCell ref="O241:O244"/>
    <mergeCell ref="P241:P244"/>
    <mergeCell ref="P229:P232"/>
    <mergeCell ref="Q229:Q232"/>
    <mergeCell ref="N225:N228"/>
    <mergeCell ref="O225:O228"/>
    <mergeCell ref="P225:P228"/>
    <mergeCell ref="Q225:Q228"/>
    <mergeCell ref="Q241:Q244"/>
    <mergeCell ref="N233:N236"/>
    <mergeCell ref="O233:O236"/>
    <mergeCell ref="P233:P236"/>
    <mergeCell ref="Q233:Q236"/>
    <mergeCell ref="O269:O272"/>
    <mergeCell ref="P269:P272"/>
    <mergeCell ref="N281:N284"/>
    <mergeCell ref="O281:O284"/>
    <mergeCell ref="P281:P284"/>
    <mergeCell ref="Q273:Q276"/>
    <mergeCell ref="N277:N280"/>
    <mergeCell ref="O277:O280"/>
    <mergeCell ref="P277:P280"/>
    <mergeCell ref="Q285:Q288"/>
    <mergeCell ref="N289:N292"/>
    <mergeCell ref="O289:O292"/>
    <mergeCell ref="P289:P292"/>
    <mergeCell ref="Q281:Q284"/>
    <mergeCell ref="N285:N288"/>
    <mergeCell ref="O285:O288"/>
    <mergeCell ref="P285:P288"/>
    <mergeCell ref="Q293:Q296"/>
    <mergeCell ref="N297:N300"/>
    <mergeCell ref="O297:O300"/>
    <mergeCell ref="P297:P300"/>
    <mergeCell ref="Q289:Q292"/>
    <mergeCell ref="N293:N296"/>
    <mergeCell ref="O293:O296"/>
    <mergeCell ref="P293:P296"/>
    <mergeCell ref="O421:O424"/>
    <mergeCell ref="P421:P424"/>
    <mergeCell ref="Q297:Q300"/>
    <mergeCell ref="N301:N304"/>
    <mergeCell ref="O301:O304"/>
    <mergeCell ref="P301:P304"/>
    <mergeCell ref="N417:N420"/>
    <mergeCell ref="O417:O420"/>
    <mergeCell ref="P417:P420"/>
    <mergeCell ref="Q417:Q420"/>
    <mergeCell ref="N413:N416"/>
    <mergeCell ref="O413:O416"/>
    <mergeCell ref="P413:P416"/>
    <mergeCell ref="Q413:Q416"/>
    <mergeCell ref="P397:P400"/>
    <mergeCell ref="Q397:Q400"/>
    <mergeCell ref="Q301:Q304"/>
    <mergeCell ref="C401:C404"/>
    <mergeCell ref="D401:D404"/>
    <mergeCell ref="E401:E404"/>
    <mergeCell ref="F401:F404"/>
    <mergeCell ref="C397:C400"/>
    <mergeCell ref="D397:D400"/>
    <mergeCell ref="E397:E400"/>
    <mergeCell ref="Q421:Q424"/>
    <mergeCell ref="C425:C428"/>
    <mergeCell ref="D425:D428"/>
    <mergeCell ref="E425:E428"/>
    <mergeCell ref="F425:F428"/>
    <mergeCell ref="G425:G428"/>
    <mergeCell ref="H425:H428"/>
    <mergeCell ref="N425:N428"/>
    <mergeCell ref="O425:O428"/>
    <mergeCell ref="P425:P428"/>
    <mergeCell ref="C421:C424"/>
    <mergeCell ref="D421:D424"/>
    <mergeCell ref="E421:E424"/>
    <mergeCell ref="F421:F424"/>
    <mergeCell ref="G421:G424"/>
    <mergeCell ref="C409:C412"/>
    <mergeCell ref="D409:D412"/>
    <mergeCell ref="E409:E412"/>
    <mergeCell ref="F409:F412"/>
    <mergeCell ref="G409:G412"/>
    <mergeCell ref="G401:G404"/>
    <mergeCell ref="H401:H404"/>
    <mergeCell ref="N401:N404"/>
    <mergeCell ref="O401:O404"/>
    <mergeCell ref="P401:P404"/>
    <mergeCell ref="Q401:Q404"/>
    <mergeCell ref="D437:D440"/>
    <mergeCell ref="E437:E440"/>
    <mergeCell ref="F437:F440"/>
    <mergeCell ref="G437:G440"/>
    <mergeCell ref="H437:H440"/>
    <mergeCell ref="N437:N440"/>
    <mergeCell ref="O437:O440"/>
    <mergeCell ref="P437:P440"/>
    <mergeCell ref="Q429:Q432"/>
    <mergeCell ref="E429:E432"/>
    <mergeCell ref="F429:F432"/>
    <mergeCell ref="G429:G432"/>
    <mergeCell ref="H429:H432"/>
    <mergeCell ref="N429:N432"/>
    <mergeCell ref="O429:O432"/>
    <mergeCell ref="P429:P432"/>
    <mergeCell ref="Q437:Q440"/>
    <mergeCell ref="C433:C436"/>
    <mergeCell ref="D433:D436"/>
    <mergeCell ref="E433:E436"/>
    <mergeCell ref="F433:F436"/>
    <mergeCell ref="G433:G436"/>
    <mergeCell ref="H433:H436"/>
    <mergeCell ref="N433:N436"/>
    <mergeCell ref="O433:O436"/>
    <mergeCell ref="P433:P436"/>
    <mergeCell ref="C441:C444"/>
    <mergeCell ref="D441:D444"/>
    <mergeCell ref="E441:E444"/>
    <mergeCell ref="F441:F444"/>
    <mergeCell ref="G441:G444"/>
    <mergeCell ref="H441:H444"/>
    <mergeCell ref="N441:N444"/>
    <mergeCell ref="O441:O444"/>
    <mergeCell ref="P441:P444"/>
    <mergeCell ref="C461:C464"/>
    <mergeCell ref="D461:D464"/>
    <mergeCell ref="E461:E464"/>
    <mergeCell ref="F461:F464"/>
    <mergeCell ref="C457:C460"/>
    <mergeCell ref="D457:D460"/>
    <mergeCell ref="E457:E460"/>
    <mergeCell ref="P445:P448"/>
    <mergeCell ref="Q445:Q448"/>
    <mergeCell ref="C445:C448"/>
    <mergeCell ref="G461:G464"/>
    <mergeCell ref="H461:H464"/>
    <mergeCell ref="N461:N464"/>
    <mergeCell ref="O461:O464"/>
    <mergeCell ref="P461:P464"/>
    <mergeCell ref="Q461:Q464"/>
    <mergeCell ref="H457:H460"/>
    <mergeCell ref="N457:N460"/>
    <mergeCell ref="O457:O460"/>
    <mergeCell ref="P457:P460"/>
    <mergeCell ref="Q457:Q460"/>
    <mergeCell ref="D445:D448"/>
    <mergeCell ref="E445:E448"/>
    <mergeCell ref="F445:F448"/>
  </mergeCells>
  <printOptions horizontalCentered="1"/>
  <pageMargins left="0.25" right="0.25" top="0.75" bottom="0.75" header="0.3" footer="0.3"/>
  <pageSetup paperSize="17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5EEC-283D-4945-94DA-A316CA6A9C23}">
  <dimension ref="A1:AD114"/>
  <sheetViews>
    <sheetView zoomScale="70" zoomScaleNormal="70" workbookViewId="0"/>
  </sheetViews>
  <sheetFormatPr defaultRowHeight="15" x14ac:dyDescent="0.25"/>
  <cols>
    <col min="1" max="1" width="13" bestFit="1" customWidth="1"/>
    <col min="2" max="2" width="13.28515625" bestFit="1" customWidth="1"/>
    <col min="3" max="3" width="10.85546875" bestFit="1" customWidth="1"/>
    <col min="4" max="4" width="16.42578125" bestFit="1" customWidth="1"/>
    <col min="5" max="5" width="10.5703125" bestFit="1" customWidth="1"/>
    <col min="6" max="6" width="56" bestFit="1" customWidth="1"/>
    <col min="7" max="8" width="4" bestFit="1" customWidth="1"/>
    <col min="9" max="10" width="8.140625" bestFit="1" customWidth="1"/>
    <col min="11" max="11" width="10.7109375" bestFit="1" customWidth="1"/>
    <col min="12" max="12" width="14.7109375" bestFit="1" customWidth="1"/>
    <col min="13" max="13" width="9.42578125" bestFit="1" customWidth="1"/>
    <col min="14" max="14" width="17.5703125" bestFit="1" customWidth="1"/>
    <col min="15" max="15" width="24.140625" bestFit="1" customWidth="1"/>
    <col min="16" max="16" width="14.28515625" bestFit="1" customWidth="1"/>
    <col min="17" max="17" width="32.85546875" bestFit="1" customWidth="1"/>
    <col min="18" max="18" width="14.28515625" bestFit="1" customWidth="1"/>
    <col min="19" max="19" width="11.85546875" bestFit="1" customWidth="1"/>
    <col min="20" max="20" width="16" bestFit="1" customWidth="1"/>
    <col min="21" max="21" width="14.42578125" bestFit="1" customWidth="1"/>
    <col min="22" max="24" width="13.140625" bestFit="1" customWidth="1"/>
    <col min="25" max="26" width="11.85546875" bestFit="1" customWidth="1"/>
    <col min="27" max="27" width="18.140625" bestFit="1" customWidth="1"/>
    <col min="28" max="28" width="15.7109375" bestFit="1" customWidth="1"/>
    <col min="29" max="29" width="15.85546875" bestFit="1" customWidth="1"/>
    <col min="30" max="30" width="37" bestFit="1" customWidth="1"/>
  </cols>
  <sheetData>
    <row r="1" spans="1:30" x14ac:dyDescent="0.25">
      <c r="A1" t="s">
        <v>784</v>
      </c>
      <c r="B1" t="s">
        <v>783</v>
      </c>
      <c r="C1" t="s">
        <v>782</v>
      </c>
      <c r="D1" t="s">
        <v>781</v>
      </c>
      <c r="E1" t="s">
        <v>780</v>
      </c>
      <c r="F1" t="s">
        <v>779</v>
      </c>
      <c r="G1" t="s">
        <v>778</v>
      </c>
      <c r="H1" t="s">
        <v>777</v>
      </c>
      <c r="I1" t="s">
        <v>776</v>
      </c>
      <c r="J1" t="s">
        <v>775</v>
      </c>
      <c r="K1" t="s">
        <v>774</v>
      </c>
      <c r="L1" t="s">
        <v>773</v>
      </c>
      <c r="M1" t="s">
        <v>772</v>
      </c>
      <c r="N1" t="s">
        <v>771</v>
      </c>
      <c r="O1" t="s">
        <v>770</v>
      </c>
      <c r="P1" t="s">
        <v>769</v>
      </c>
      <c r="Q1" t="s">
        <v>768</v>
      </c>
      <c r="R1" t="s">
        <v>767</v>
      </c>
      <c r="S1" t="s">
        <v>766</v>
      </c>
      <c r="T1" t="s">
        <v>765</v>
      </c>
      <c r="U1" t="s">
        <v>764</v>
      </c>
      <c r="V1" t="s">
        <v>763</v>
      </c>
      <c r="W1" t="s">
        <v>762</v>
      </c>
      <c r="X1" t="s">
        <v>761</v>
      </c>
      <c r="Y1" t="s">
        <v>760</v>
      </c>
      <c r="Z1" t="s">
        <v>759</v>
      </c>
      <c r="AA1" t="s">
        <v>758</v>
      </c>
      <c r="AB1" t="s">
        <v>757</v>
      </c>
      <c r="AC1" t="s">
        <v>756</v>
      </c>
      <c r="AD1" t="s">
        <v>755</v>
      </c>
    </row>
    <row r="2" spans="1:30" x14ac:dyDescent="0.25">
      <c r="A2" s="206" t="s">
        <v>754</v>
      </c>
      <c r="D2" s="206"/>
      <c r="F2" s="206"/>
      <c r="I2" s="206"/>
      <c r="J2" s="206"/>
      <c r="K2" s="206"/>
      <c r="L2" s="206"/>
      <c r="M2" s="206"/>
      <c r="N2" s="206"/>
      <c r="O2" s="206"/>
      <c r="Q2" s="206"/>
      <c r="T2" s="206"/>
      <c r="AA2" s="206"/>
      <c r="AB2" s="206"/>
      <c r="AD2" s="206"/>
    </row>
    <row r="3" spans="1:30" x14ac:dyDescent="0.25">
      <c r="A3" s="206"/>
      <c r="B3">
        <v>0</v>
      </c>
      <c r="D3" s="206"/>
      <c r="F3" s="206"/>
      <c r="I3" s="206"/>
      <c r="J3" s="206"/>
      <c r="K3" s="206"/>
      <c r="L3" s="206"/>
      <c r="M3" s="206"/>
      <c r="N3" s="206"/>
      <c r="O3" s="206"/>
      <c r="Q3" s="206"/>
      <c r="T3" s="206"/>
      <c r="AA3" s="206"/>
      <c r="AB3" s="206"/>
      <c r="AD3" s="206"/>
    </row>
    <row r="4" spans="1:30" x14ac:dyDescent="0.25">
      <c r="A4" s="206"/>
      <c r="C4">
        <v>1</v>
      </c>
      <c r="D4" s="206"/>
      <c r="F4" s="206"/>
      <c r="I4" s="206"/>
      <c r="J4" s="206"/>
      <c r="K4" s="206"/>
      <c r="L4" s="206"/>
      <c r="M4" s="206"/>
      <c r="N4" s="206"/>
      <c r="O4" s="206"/>
      <c r="Q4" s="206"/>
      <c r="T4" s="206"/>
      <c r="AA4" s="206"/>
      <c r="AB4" s="206"/>
      <c r="AD4" s="206"/>
    </row>
    <row r="5" spans="1:30" x14ac:dyDescent="0.25">
      <c r="A5" s="206"/>
      <c r="D5" s="206" t="s">
        <v>753</v>
      </c>
      <c r="E5">
        <v>1.3</v>
      </c>
      <c r="F5" s="208" t="s">
        <v>748</v>
      </c>
      <c r="G5">
        <v>20</v>
      </c>
      <c r="H5">
        <v>2</v>
      </c>
      <c r="I5" s="206" t="s">
        <v>747</v>
      </c>
      <c r="J5" s="206" t="s">
        <v>747</v>
      </c>
      <c r="K5" s="206" t="s">
        <v>751</v>
      </c>
      <c r="L5" s="206"/>
      <c r="M5" s="206"/>
      <c r="N5" s="206"/>
      <c r="O5" s="206"/>
      <c r="Q5" s="206"/>
      <c r="T5" s="206"/>
      <c r="AA5" s="206"/>
      <c r="AB5" s="206"/>
      <c r="AD5" s="206"/>
    </row>
    <row r="6" spans="1:30" x14ac:dyDescent="0.25">
      <c r="A6" s="206"/>
      <c r="D6" s="206" t="s">
        <v>752</v>
      </c>
      <c r="E6">
        <v>1.1000000000000001</v>
      </c>
      <c r="F6" s="208" t="s">
        <v>748</v>
      </c>
      <c r="G6">
        <v>20</v>
      </c>
      <c r="H6">
        <v>2</v>
      </c>
      <c r="I6" s="206" t="s">
        <v>747</v>
      </c>
      <c r="J6" s="206" t="s">
        <v>747</v>
      </c>
      <c r="K6" s="206" t="s">
        <v>751</v>
      </c>
      <c r="L6" s="206"/>
      <c r="M6" s="206"/>
      <c r="N6" s="206"/>
      <c r="O6" s="206"/>
      <c r="Q6" s="206"/>
      <c r="T6" s="206"/>
      <c r="AA6" s="206"/>
      <c r="AB6" s="206"/>
      <c r="AD6" s="206"/>
    </row>
    <row r="7" spans="1:30" x14ac:dyDescent="0.25">
      <c r="A7" s="206"/>
      <c r="D7" s="206" t="s">
        <v>750</v>
      </c>
      <c r="E7">
        <v>1.1000000000000001</v>
      </c>
      <c r="F7" s="208" t="s">
        <v>748</v>
      </c>
      <c r="G7">
        <v>20</v>
      </c>
      <c r="H7">
        <v>2</v>
      </c>
      <c r="I7" s="206" t="s">
        <v>747</v>
      </c>
      <c r="J7" s="206" t="s">
        <v>747</v>
      </c>
      <c r="K7" s="206"/>
      <c r="L7" s="206"/>
      <c r="M7" s="206"/>
      <c r="N7" s="206"/>
      <c r="O7" s="206"/>
      <c r="Q7" s="206"/>
      <c r="T7" s="206"/>
      <c r="AA7" s="206"/>
      <c r="AB7" s="206"/>
      <c r="AD7" s="206"/>
    </row>
    <row r="8" spans="1:30" x14ac:dyDescent="0.25">
      <c r="A8" s="206"/>
      <c r="D8" s="206" t="s">
        <v>749</v>
      </c>
      <c r="E8">
        <v>1.3</v>
      </c>
      <c r="F8" s="208" t="s">
        <v>748</v>
      </c>
      <c r="G8">
        <v>20</v>
      </c>
      <c r="H8">
        <v>2</v>
      </c>
      <c r="I8" s="206" t="s">
        <v>747</v>
      </c>
      <c r="J8" s="206" t="s">
        <v>747</v>
      </c>
      <c r="K8" s="206"/>
      <c r="L8" s="206"/>
      <c r="M8" s="206"/>
      <c r="N8" s="206"/>
      <c r="O8" s="206"/>
      <c r="Q8" s="206"/>
      <c r="T8" s="206"/>
      <c r="AA8" s="206"/>
      <c r="AB8" s="206"/>
      <c r="AD8" s="206"/>
    </row>
    <row r="9" spans="1:30" x14ac:dyDescent="0.25">
      <c r="A9" s="206"/>
      <c r="D9" s="206"/>
      <c r="F9" s="206"/>
      <c r="I9" s="206"/>
      <c r="J9" s="206"/>
      <c r="K9" s="206"/>
      <c r="L9" s="206" t="s">
        <v>745</v>
      </c>
      <c r="M9" s="206" t="s">
        <v>743</v>
      </c>
      <c r="N9" s="206" t="s">
        <v>746</v>
      </c>
      <c r="O9" s="206"/>
      <c r="Q9" s="206"/>
      <c r="T9" s="206"/>
      <c r="AA9" s="206"/>
      <c r="AB9" s="206"/>
      <c r="AD9" s="206"/>
    </row>
    <row r="10" spans="1:30" x14ac:dyDescent="0.25">
      <c r="A10" s="206"/>
      <c r="D10" s="206"/>
      <c r="F10" s="206"/>
      <c r="I10" s="206"/>
      <c r="J10" s="206"/>
      <c r="K10" s="206"/>
      <c r="L10" s="206" t="s">
        <v>745</v>
      </c>
      <c r="M10" s="206" t="s">
        <v>740</v>
      </c>
      <c r="N10" s="206" t="s">
        <v>744</v>
      </c>
      <c r="O10" s="206"/>
      <c r="Q10" s="206"/>
      <c r="T10" s="206"/>
      <c r="AA10" s="206"/>
      <c r="AB10" s="206"/>
      <c r="AD10" s="206"/>
    </row>
    <row r="11" spans="1:30" x14ac:dyDescent="0.25">
      <c r="A11" s="206"/>
      <c r="D11" s="206"/>
      <c r="F11" s="206"/>
      <c r="I11" s="206"/>
      <c r="J11" s="206"/>
      <c r="K11" s="206"/>
      <c r="L11" s="206" t="s">
        <v>741</v>
      </c>
      <c r="M11" s="206" t="s">
        <v>743</v>
      </c>
      <c r="N11" s="206" t="s">
        <v>742</v>
      </c>
      <c r="O11" s="206"/>
      <c r="Q11" s="206"/>
      <c r="T11" s="206"/>
      <c r="AA11" s="206"/>
      <c r="AB11" s="206"/>
      <c r="AD11" s="206"/>
    </row>
    <row r="12" spans="1:30" x14ac:dyDescent="0.25">
      <c r="A12" s="206"/>
      <c r="D12" s="206"/>
      <c r="F12" s="206"/>
      <c r="I12" s="206"/>
      <c r="J12" s="206"/>
      <c r="K12" s="206"/>
      <c r="L12" s="206" t="s">
        <v>741</v>
      </c>
      <c r="M12" s="206" t="s">
        <v>740</v>
      </c>
      <c r="N12" s="206" t="s">
        <v>739</v>
      </c>
      <c r="O12" s="206"/>
      <c r="Q12" s="206"/>
      <c r="T12" s="206"/>
      <c r="AA12" s="206"/>
      <c r="AB12" s="206"/>
      <c r="AD12" s="206"/>
    </row>
    <row r="13" spans="1:30" ht="60" x14ac:dyDescent="0.25">
      <c r="A13" s="206"/>
      <c r="D13" s="206"/>
      <c r="F13" s="206"/>
      <c r="I13" s="206"/>
      <c r="J13" s="206"/>
      <c r="K13" s="206"/>
      <c r="L13" s="206"/>
      <c r="M13" s="206"/>
      <c r="N13" s="206"/>
      <c r="O13" s="206" t="s">
        <v>731</v>
      </c>
      <c r="P13">
        <v>0</v>
      </c>
      <c r="Q13" s="206" t="s">
        <v>738</v>
      </c>
      <c r="R13">
        <v>0</v>
      </c>
      <c r="S13">
        <v>1</v>
      </c>
      <c r="T13" s="207" t="s">
        <v>483</v>
      </c>
      <c r="U13">
        <v>-104.99609101889349</v>
      </c>
      <c r="V13">
        <v>40.70405618018048</v>
      </c>
      <c r="W13">
        <v>0</v>
      </c>
      <c r="X13">
        <v>8.2628333983998693E-3</v>
      </c>
      <c r="Y13">
        <v>30.000809420174331</v>
      </c>
      <c r="Z13">
        <v>180.2176783208885</v>
      </c>
      <c r="AA13" s="206" t="s">
        <v>469</v>
      </c>
      <c r="AB13" s="206" t="s">
        <v>468</v>
      </c>
      <c r="AC13">
        <v>1</v>
      </c>
      <c r="AD13" s="206" t="s">
        <v>737</v>
      </c>
    </row>
    <row r="14" spans="1:30" ht="60" x14ac:dyDescent="0.25">
      <c r="A14" s="206"/>
      <c r="D14" s="206"/>
      <c r="F14" s="206"/>
      <c r="I14" s="206"/>
      <c r="J14" s="206"/>
      <c r="K14" s="206"/>
      <c r="L14" s="206"/>
      <c r="M14" s="206"/>
      <c r="N14" s="206"/>
      <c r="O14" s="206" t="s">
        <v>731</v>
      </c>
      <c r="P14">
        <v>0</v>
      </c>
      <c r="Q14" s="206" t="s">
        <v>736</v>
      </c>
      <c r="R14">
        <v>0</v>
      </c>
      <c r="S14">
        <v>1</v>
      </c>
      <c r="T14" s="207" t="s">
        <v>535</v>
      </c>
      <c r="U14">
        <v>-104.9964763364932</v>
      </c>
      <c r="V14">
        <v>40.704052014640837</v>
      </c>
      <c r="W14">
        <v>0</v>
      </c>
      <c r="X14">
        <v>8.0115492605851036E-3</v>
      </c>
      <c r="Y14">
        <v>30.000808713216959</v>
      </c>
      <c r="Z14">
        <v>180.06026653156141</v>
      </c>
      <c r="AA14" s="206" t="s">
        <v>469</v>
      </c>
      <c r="AB14" s="206" t="s">
        <v>468</v>
      </c>
      <c r="AC14">
        <v>1</v>
      </c>
      <c r="AD14" s="206" t="s">
        <v>735</v>
      </c>
    </row>
    <row r="15" spans="1:30" ht="60" x14ac:dyDescent="0.25">
      <c r="A15" s="206"/>
      <c r="D15" s="206"/>
      <c r="F15" s="206"/>
      <c r="I15" s="206"/>
      <c r="J15" s="206"/>
      <c r="K15" s="206"/>
      <c r="L15" s="206"/>
      <c r="M15" s="206"/>
      <c r="N15" s="206"/>
      <c r="O15" s="206" t="s">
        <v>731</v>
      </c>
      <c r="P15">
        <v>0</v>
      </c>
      <c r="Q15" s="206" t="s">
        <v>734</v>
      </c>
      <c r="R15">
        <v>0</v>
      </c>
      <c r="S15">
        <v>1</v>
      </c>
      <c r="T15" s="207" t="s">
        <v>733</v>
      </c>
      <c r="U15">
        <v>-104.9982515457112</v>
      </c>
      <c r="V15">
        <v>40.704075755832449</v>
      </c>
      <c r="W15">
        <v>0</v>
      </c>
      <c r="X15">
        <v>6.8538501152396953E-3</v>
      </c>
      <c r="Y15">
        <v>30.00081229191872</v>
      </c>
      <c r="Z15">
        <v>180.85719877105669</v>
      </c>
      <c r="AA15" s="206" t="s">
        <v>469</v>
      </c>
      <c r="AB15" s="206" t="s">
        <v>468</v>
      </c>
      <c r="AC15">
        <v>1</v>
      </c>
      <c r="AD15" s="206" t="s">
        <v>732</v>
      </c>
    </row>
    <row r="16" spans="1:30" ht="60" x14ac:dyDescent="0.25">
      <c r="A16" s="206"/>
      <c r="D16" s="206"/>
      <c r="F16" s="206"/>
      <c r="I16" s="206"/>
      <c r="J16" s="206"/>
      <c r="K16" s="206"/>
      <c r="L16" s="206"/>
      <c r="M16" s="206"/>
      <c r="N16" s="206"/>
      <c r="O16" s="206" t="s">
        <v>731</v>
      </c>
      <c r="P16">
        <v>0</v>
      </c>
      <c r="Q16" s="206" t="s">
        <v>730</v>
      </c>
      <c r="R16">
        <v>0</v>
      </c>
      <c r="S16">
        <v>1</v>
      </c>
      <c r="T16" s="207" t="s">
        <v>652</v>
      </c>
      <c r="U16">
        <v>-105.0000261081166</v>
      </c>
      <c r="V16">
        <v>40.703768023803399</v>
      </c>
      <c r="W16">
        <v>0</v>
      </c>
      <c r="X16">
        <v>1.5049224633932601E-4</v>
      </c>
      <c r="Y16">
        <v>28.165820475406861</v>
      </c>
      <c r="Z16">
        <v>151.0078819769989</v>
      </c>
      <c r="AA16" s="206" t="s">
        <v>469</v>
      </c>
      <c r="AB16" s="206" t="s">
        <v>468</v>
      </c>
      <c r="AC16">
        <v>1</v>
      </c>
      <c r="AD16" s="206" t="s">
        <v>729</v>
      </c>
    </row>
    <row r="17" spans="1:30" ht="60" x14ac:dyDescent="0.25">
      <c r="A17" s="206"/>
      <c r="D17" s="206"/>
      <c r="F17" s="206"/>
      <c r="I17" s="206"/>
      <c r="J17" s="206"/>
      <c r="K17" s="206"/>
      <c r="L17" s="206"/>
      <c r="M17" s="206"/>
      <c r="N17" s="206"/>
      <c r="O17" s="206" t="s">
        <v>723</v>
      </c>
      <c r="P17">
        <v>0</v>
      </c>
      <c r="Q17" s="206" t="s">
        <v>728</v>
      </c>
      <c r="R17">
        <v>0</v>
      </c>
      <c r="S17">
        <v>1</v>
      </c>
      <c r="T17" s="207" t="s">
        <v>727</v>
      </c>
      <c r="U17">
        <v>-105.5064687372352</v>
      </c>
      <c r="V17">
        <v>40.371766801422723</v>
      </c>
      <c r="W17">
        <v>0</v>
      </c>
      <c r="X17">
        <v>7.1785157761452249E-5</v>
      </c>
      <c r="Y17">
        <v>20.072339920622589</v>
      </c>
      <c r="Z17">
        <v>75.42001952994697</v>
      </c>
      <c r="AA17" s="206" t="s">
        <v>469</v>
      </c>
      <c r="AB17" s="206" t="s">
        <v>468</v>
      </c>
      <c r="AC17">
        <v>1</v>
      </c>
      <c r="AD17" s="206" t="s">
        <v>726</v>
      </c>
    </row>
    <row r="18" spans="1:30" ht="60" x14ac:dyDescent="0.25">
      <c r="A18" s="206"/>
      <c r="D18" s="206"/>
      <c r="F18" s="206"/>
      <c r="I18" s="206"/>
      <c r="J18" s="206"/>
      <c r="K18" s="206"/>
      <c r="L18" s="206"/>
      <c r="M18" s="206"/>
      <c r="N18" s="206"/>
      <c r="O18" s="206" t="s">
        <v>723</v>
      </c>
      <c r="P18">
        <v>0</v>
      </c>
      <c r="Q18" s="206" t="s">
        <v>725</v>
      </c>
      <c r="R18">
        <v>0</v>
      </c>
      <c r="S18">
        <v>1</v>
      </c>
      <c r="T18" s="207" t="s">
        <v>693</v>
      </c>
      <c r="U18">
        <v>-105.5098273387264</v>
      </c>
      <c r="V18">
        <v>40.375983663738062</v>
      </c>
      <c r="W18">
        <v>0</v>
      </c>
      <c r="X18">
        <v>-1.6996799715174231E-5</v>
      </c>
      <c r="Y18">
        <v>29.7767542444812</v>
      </c>
      <c r="Z18">
        <v>114.8723290173637</v>
      </c>
      <c r="AA18" s="206" t="s">
        <v>469</v>
      </c>
      <c r="AB18" s="206" t="s">
        <v>468</v>
      </c>
      <c r="AC18">
        <v>1</v>
      </c>
      <c r="AD18" s="206" t="s">
        <v>724</v>
      </c>
    </row>
    <row r="19" spans="1:30" ht="60" x14ac:dyDescent="0.25">
      <c r="A19" s="206"/>
      <c r="D19" s="206"/>
      <c r="F19" s="206"/>
      <c r="I19" s="206"/>
      <c r="J19" s="206"/>
      <c r="K19" s="206"/>
      <c r="L19" s="206"/>
      <c r="M19" s="206"/>
      <c r="N19" s="206"/>
      <c r="O19" s="206" t="s">
        <v>723</v>
      </c>
      <c r="P19">
        <v>0</v>
      </c>
      <c r="Q19" s="206" t="s">
        <v>722</v>
      </c>
      <c r="R19">
        <v>0</v>
      </c>
      <c r="S19">
        <v>1</v>
      </c>
      <c r="T19" s="207" t="s">
        <v>721</v>
      </c>
      <c r="U19">
        <v>-105.51684057819359</v>
      </c>
      <c r="V19">
        <v>40.378082858408817</v>
      </c>
      <c r="W19">
        <v>0</v>
      </c>
      <c r="X19">
        <v>-1.3890490390649541E-4</v>
      </c>
      <c r="Y19">
        <v>46.888498579100329</v>
      </c>
      <c r="Z19">
        <v>243.8180644992911</v>
      </c>
      <c r="AA19" s="206" t="s">
        <v>469</v>
      </c>
      <c r="AB19" s="206" t="s">
        <v>468</v>
      </c>
      <c r="AC19">
        <v>1</v>
      </c>
      <c r="AD19" s="206" t="s">
        <v>720</v>
      </c>
    </row>
    <row r="20" spans="1:30" ht="60" x14ac:dyDescent="0.25">
      <c r="A20" s="206"/>
      <c r="D20" s="206"/>
      <c r="F20" s="206"/>
      <c r="I20" s="206"/>
      <c r="J20" s="206"/>
      <c r="K20" s="206"/>
      <c r="L20" s="206"/>
      <c r="M20" s="206"/>
      <c r="N20" s="206"/>
      <c r="O20" s="206" t="s">
        <v>705</v>
      </c>
      <c r="P20">
        <v>0</v>
      </c>
      <c r="Q20" s="206" t="s">
        <v>719</v>
      </c>
      <c r="R20">
        <v>0</v>
      </c>
      <c r="S20">
        <v>1</v>
      </c>
      <c r="T20" s="207" t="s">
        <v>535</v>
      </c>
      <c r="U20">
        <v>-104.9933278549248</v>
      </c>
      <c r="V20">
        <v>40.523033703043993</v>
      </c>
      <c r="W20">
        <v>0</v>
      </c>
      <c r="X20">
        <v>-5.0237851323137162E-4</v>
      </c>
      <c r="Y20">
        <v>42.470684979241213</v>
      </c>
      <c r="Z20">
        <v>87.082560557490567</v>
      </c>
      <c r="AA20" s="206" t="s">
        <v>469</v>
      </c>
      <c r="AB20" s="206" t="s">
        <v>468</v>
      </c>
      <c r="AC20">
        <v>1</v>
      </c>
      <c r="AD20" s="206" t="s">
        <v>718</v>
      </c>
    </row>
    <row r="21" spans="1:30" ht="60" x14ac:dyDescent="0.25">
      <c r="A21" s="206"/>
      <c r="D21" s="206"/>
      <c r="F21" s="206"/>
      <c r="I21" s="206"/>
      <c r="J21" s="206"/>
      <c r="K21" s="206"/>
      <c r="L21" s="206"/>
      <c r="M21" s="206"/>
      <c r="N21" s="206"/>
      <c r="O21" s="206" t="s">
        <v>705</v>
      </c>
      <c r="P21">
        <v>0</v>
      </c>
      <c r="Q21" s="206" t="s">
        <v>717</v>
      </c>
      <c r="R21">
        <v>0</v>
      </c>
      <c r="S21">
        <v>1</v>
      </c>
      <c r="T21" s="207" t="s">
        <v>498</v>
      </c>
      <c r="U21">
        <v>-104.9915446897128</v>
      </c>
      <c r="V21">
        <v>40.52338889638844</v>
      </c>
      <c r="W21">
        <v>0</v>
      </c>
      <c r="X21">
        <v>7.0311768883878837E-4</v>
      </c>
      <c r="Y21">
        <v>44.878237497219168</v>
      </c>
      <c r="Z21">
        <v>118.2916228653807</v>
      </c>
      <c r="AA21" s="206" t="s">
        <v>469</v>
      </c>
      <c r="AB21" s="206" t="s">
        <v>468</v>
      </c>
      <c r="AC21">
        <v>1</v>
      </c>
      <c r="AD21" s="206" t="s">
        <v>716</v>
      </c>
    </row>
    <row r="22" spans="1:30" ht="60" x14ac:dyDescent="0.25">
      <c r="A22" s="206"/>
      <c r="D22" s="206"/>
      <c r="F22" s="206"/>
      <c r="I22" s="206"/>
      <c r="J22" s="206"/>
      <c r="K22" s="206"/>
      <c r="L22" s="206"/>
      <c r="M22" s="206"/>
      <c r="N22" s="206"/>
      <c r="O22" s="206" t="s">
        <v>705</v>
      </c>
      <c r="P22">
        <v>0</v>
      </c>
      <c r="Q22" s="206" t="s">
        <v>715</v>
      </c>
      <c r="R22">
        <v>0</v>
      </c>
      <c r="S22">
        <v>1</v>
      </c>
      <c r="T22" s="207" t="s">
        <v>703</v>
      </c>
      <c r="U22">
        <v>-104.9076958441042</v>
      </c>
      <c r="V22">
        <v>40.581360601659128</v>
      </c>
      <c r="W22">
        <v>0</v>
      </c>
      <c r="X22">
        <v>7.7876813567610319E-5</v>
      </c>
      <c r="Y22">
        <v>23.046068369437211</v>
      </c>
      <c r="Z22">
        <v>343.29825004529403</v>
      </c>
      <c r="AA22" s="206" t="s">
        <v>469</v>
      </c>
      <c r="AB22" s="206" t="s">
        <v>468</v>
      </c>
      <c r="AC22">
        <v>1</v>
      </c>
      <c r="AD22" s="206" t="s">
        <v>714</v>
      </c>
    </row>
    <row r="23" spans="1:30" ht="60" x14ac:dyDescent="0.25">
      <c r="A23" s="206"/>
      <c r="D23" s="206"/>
      <c r="F23" s="206"/>
      <c r="I23" s="206"/>
      <c r="J23" s="206"/>
      <c r="K23" s="206"/>
      <c r="L23" s="206"/>
      <c r="M23" s="206"/>
      <c r="N23" s="206"/>
      <c r="O23" s="206" t="s">
        <v>705</v>
      </c>
      <c r="P23">
        <v>0</v>
      </c>
      <c r="Q23" s="206" t="s">
        <v>713</v>
      </c>
      <c r="R23">
        <v>0</v>
      </c>
      <c r="S23">
        <v>1</v>
      </c>
      <c r="T23" s="207" t="s">
        <v>693</v>
      </c>
      <c r="U23">
        <v>-105.0007302867367</v>
      </c>
      <c r="V23">
        <v>40.566934019782487</v>
      </c>
      <c r="W23">
        <v>0</v>
      </c>
      <c r="X23">
        <v>-5.1617833842543051E-3</v>
      </c>
      <c r="Y23">
        <v>39.946758602780292</v>
      </c>
      <c r="Z23">
        <v>212.43067087437751</v>
      </c>
      <c r="AA23" s="206" t="s">
        <v>469</v>
      </c>
      <c r="AB23" s="206" t="s">
        <v>468</v>
      </c>
      <c r="AC23">
        <v>1</v>
      </c>
      <c r="AD23" s="206" t="s">
        <v>712</v>
      </c>
    </row>
    <row r="24" spans="1:30" ht="60" x14ac:dyDescent="0.25">
      <c r="A24" s="206"/>
      <c r="D24" s="206"/>
      <c r="F24" s="206"/>
      <c r="I24" s="206"/>
      <c r="J24" s="206"/>
      <c r="K24" s="206"/>
      <c r="L24" s="206"/>
      <c r="M24" s="206"/>
      <c r="N24" s="206"/>
      <c r="O24" s="206" t="s">
        <v>705</v>
      </c>
      <c r="P24">
        <v>0</v>
      </c>
      <c r="Q24" s="206" t="s">
        <v>711</v>
      </c>
      <c r="R24">
        <v>0</v>
      </c>
      <c r="S24">
        <v>1</v>
      </c>
      <c r="T24" s="207" t="s">
        <v>693</v>
      </c>
      <c r="U24">
        <v>-105.0022249114417</v>
      </c>
      <c r="V24">
        <v>40.566864063561447</v>
      </c>
      <c r="W24">
        <v>0</v>
      </c>
      <c r="X24">
        <v>-6.1337812043220086E-3</v>
      </c>
      <c r="Y24">
        <v>39.946730918320718</v>
      </c>
      <c r="Z24">
        <v>207.6297435958775</v>
      </c>
      <c r="AA24" s="206" t="s">
        <v>469</v>
      </c>
      <c r="AB24" s="206" t="s">
        <v>468</v>
      </c>
      <c r="AC24">
        <v>1</v>
      </c>
      <c r="AD24" s="206" t="s">
        <v>710</v>
      </c>
    </row>
    <row r="25" spans="1:30" ht="60" x14ac:dyDescent="0.25">
      <c r="A25" s="206"/>
      <c r="D25" s="206"/>
      <c r="F25" s="206"/>
      <c r="I25" s="206"/>
      <c r="J25" s="206"/>
      <c r="K25" s="206"/>
      <c r="L25" s="206"/>
      <c r="M25" s="206"/>
      <c r="N25" s="206"/>
      <c r="O25" s="206" t="s">
        <v>705</v>
      </c>
      <c r="P25">
        <v>0</v>
      </c>
      <c r="Q25" s="206" t="s">
        <v>709</v>
      </c>
      <c r="R25">
        <v>0</v>
      </c>
      <c r="S25">
        <v>1</v>
      </c>
      <c r="T25" s="207" t="s">
        <v>474</v>
      </c>
      <c r="U25">
        <v>-105.0061743086124</v>
      </c>
      <c r="V25">
        <v>40.566698641598492</v>
      </c>
      <c r="W25">
        <v>0</v>
      </c>
      <c r="X25">
        <v>-8.6503435307009966E-3</v>
      </c>
      <c r="Y25">
        <v>37.054978317712838</v>
      </c>
      <c r="Z25">
        <v>248.21984545375349</v>
      </c>
      <c r="AA25" s="206" t="s">
        <v>469</v>
      </c>
      <c r="AB25" s="206" t="s">
        <v>468</v>
      </c>
      <c r="AC25">
        <v>1</v>
      </c>
      <c r="AD25" s="206" t="s">
        <v>708</v>
      </c>
    </row>
    <row r="26" spans="1:30" ht="60" x14ac:dyDescent="0.25">
      <c r="A26" s="206"/>
      <c r="D26" s="206"/>
      <c r="F26" s="206"/>
      <c r="I26" s="206"/>
      <c r="J26" s="206"/>
      <c r="K26" s="206"/>
      <c r="L26" s="206"/>
      <c r="M26" s="206"/>
      <c r="N26" s="206"/>
      <c r="O26" s="206" t="s">
        <v>705</v>
      </c>
      <c r="P26">
        <v>0</v>
      </c>
      <c r="Q26" s="206" t="s">
        <v>707</v>
      </c>
      <c r="R26">
        <v>0</v>
      </c>
      <c r="S26">
        <v>1</v>
      </c>
      <c r="T26" s="207" t="s">
        <v>490</v>
      </c>
      <c r="U26">
        <v>-104.9893560265587</v>
      </c>
      <c r="V26">
        <v>40.581249500863777</v>
      </c>
      <c r="W26">
        <v>0</v>
      </c>
      <c r="X26">
        <v>1.30412680887135E-5</v>
      </c>
      <c r="Y26">
        <v>37.810489128577757</v>
      </c>
      <c r="Z26">
        <v>184.19358355895309</v>
      </c>
      <c r="AA26" s="206" t="s">
        <v>469</v>
      </c>
      <c r="AB26" s="206" t="s">
        <v>468</v>
      </c>
      <c r="AC26">
        <v>1</v>
      </c>
      <c r="AD26" s="206" t="s">
        <v>706</v>
      </c>
    </row>
    <row r="27" spans="1:30" ht="60" x14ac:dyDescent="0.25">
      <c r="A27" s="206"/>
      <c r="D27" s="206"/>
      <c r="F27" s="206"/>
      <c r="I27" s="206"/>
      <c r="J27" s="206"/>
      <c r="K27" s="206"/>
      <c r="L27" s="206"/>
      <c r="M27" s="206"/>
      <c r="N27" s="206"/>
      <c r="O27" s="206" t="s">
        <v>705</v>
      </c>
      <c r="P27">
        <v>0</v>
      </c>
      <c r="Q27" s="206" t="s">
        <v>704</v>
      </c>
      <c r="R27">
        <v>0</v>
      </c>
      <c r="S27">
        <v>1</v>
      </c>
      <c r="T27" s="207" t="s">
        <v>703</v>
      </c>
      <c r="U27">
        <v>-104.9969264231395</v>
      </c>
      <c r="V27">
        <v>40.581093045971521</v>
      </c>
      <c r="W27">
        <v>0</v>
      </c>
      <c r="X27">
        <v>-1.097978551502605E-2</v>
      </c>
      <c r="Y27">
        <v>43.851653034784448</v>
      </c>
      <c r="Z27">
        <v>110.5901816312459</v>
      </c>
      <c r="AA27" s="206" t="s">
        <v>469</v>
      </c>
      <c r="AB27" s="206" t="s">
        <v>468</v>
      </c>
      <c r="AC27">
        <v>1</v>
      </c>
      <c r="AD27" s="206" t="s">
        <v>702</v>
      </c>
    </row>
    <row r="28" spans="1:30" ht="60" x14ac:dyDescent="0.25">
      <c r="A28" s="206"/>
      <c r="D28" s="206"/>
      <c r="F28" s="206"/>
      <c r="I28" s="206"/>
      <c r="J28" s="206"/>
      <c r="K28" s="206"/>
      <c r="L28" s="206"/>
      <c r="M28" s="206"/>
      <c r="N28" s="206"/>
      <c r="O28" s="206" t="s">
        <v>430</v>
      </c>
      <c r="P28">
        <v>0</v>
      </c>
      <c r="Q28" s="206" t="s">
        <v>701</v>
      </c>
      <c r="R28">
        <v>0</v>
      </c>
      <c r="S28">
        <v>1</v>
      </c>
      <c r="T28" s="207" t="s">
        <v>474</v>
      </c>
      <c r="U28">
        <v>-104.77396055551721</v>
      </c>
      <c r="V28">
        <v>40.48102423321123</v>
      </c>
      <c r="W28">
        <v>0</v>
      </c>
      <c r="X28">
        <v>-2.858869009240236E-4</v>
      </c>
      <c r="Y28">
        <v>15.378719737707851</v>
      </c>
      <c r="Z28">
        <v>415.30150099782549</v>
      </c>
      <c r="AA28" s="206" t="s">
        <v>469</v>
      </c>
      <c r="AB28" s="206" t="s">
        <v>468</v>
      </c>
      <c r="AC28">
        <v>1</v>
      </c>
      <c r="AD28" s="206" t="s">
        <v>700</v>
      </c>
    </row>
    <row r="29" spans="1:30" ht="60" x14ac:dyDescent="0.25">
      <c r="A29" s="206"/>
      <c r="D29" s="206"/>
      <c r="F29" s="206"/>
      <c r="I29" s="206"/>
      <c r="J29" s="206"/>
      <c r="K29" s="206"/>
      <c r="L29" s="206"/>
      <c r="M29" s="206"/>
      <c r="N29" s="206"/>
      <c r="O29" s="206" t="s">
        <v>430</v>
      </c>
      <c r="P29">
        <v>0</v>
      </c>
      <c r="Q29" s="206" t="s">
        <v>699</v>
      </c>
      <c r="R29">
        <v>0</v>
      </c>
      <c r="S29">
        <v>1</v>
      </c>
      <c r="T29" s="207" t="s">
        <v>698</v>
      </c>
      <c r="U29">
        <v>-104.8890027158355</v>
      </c>
      <c r="V29">
        <v>40.479435563378232</v>
      </c>
      <c r="W29">
        <v>0</v>
      </c>
      <c r="X29">
        <v>5.0164735677287531E-5</v>
      </c>
      <c r="Y29">
        <v>19.657085771513302</v>
      </c>
      <c r="Z29">
        <v>345.53218184018078</v>
      </c>
      <c r="AA29" s="206" t="s">
        <v>469</v>
      </c>
      <c r="AB29" s="206" t="s">
        <v>468</v>
      </c>
      <c r="AC29">
        <v>1</v>
      </c>
      <c r="AD29" s="206" t="s">
        <v>697</v>
      </c>
    </row>
    <row r="30" spans="1:30" ht="60" x14ac:dyDescent="0.25">
      <c r="A30" s="206"/>
      <c r="D30" s="206"/>
      <c r="F30" s="206"/>
      <c r="I30" s="206"/>
      <c r="J30" s="206"/>
      <c r="K30" s="206"/>
      <c r="L30" s="206"/>
      <c r="M30" s="206"/>
      <c r="N30" s="206"/>
      <c r="O30" s="206" t="s">
        <v>430</v>
      </c>
      <c r="P30">
        <v>0</v>
      </c>
      <c r="Q30" s="206" t="s">
        <v>696</v>
      </c>
      <c r="R30">
        <v>0</v>
      </c>
      <c r="S30">
        <v>1</v>
      </c>
      <c r="T30" s="207" t="s">
        <v>538</v>
      </c>
      <c r="U30">
        <v>-104.9075925821891</v>
      </c>
      <c r="V30">
        <v>40.479909274663932</v>
      </c>
      <c r="W30">
        <v>0</v>
      </c>
      <c r="X30">
        <v>4.7937097485209912E-5</v>
      </c>
      <c r="Y30">
        <v>27.974143342126961</v>
      </c>
      <c r="Z30">
        <v>146.39193155459759</v>
      </c>
      <c r="AA30" s="206" t="s">
        <v>469</v>
      </c>
      <c r="AB30" s="206" t="s">
        <v>468</v>
      </c>
      <c r="AC30">
        <v>1</v>
      </c>
      <c r="AD30" s="206" t="s">
        <v>695</v>
      </c>
    </row>
    <row r="31" spans="1:30" ht="60" x14ac:dyDescent="0.25">
      <c r="A31" s="206"/>
      <c r="D31" s="206"/>
      <c r="F31" s="206"/>
      <c r="I31" s="206"/>
      <c r="J31" s="206"/>
      <c r="K31" s="206"/>
      <c r="L31" s="206"/>
      <c r="M31" s="206"/>
      <c r="N31" s="206"/>
      <c r="O31" s="206" t="s">
        <v>430</v>
      </c>
      <c r="P31">
        <v>0</v>
      </c>
      <c r="Q31" s="206" t="s">
        <v>694</v>
      </c>
      <c r="R31">
        <v>0</v>
      </c>
      <c r="S31">
        <v>1</v>
      </c>
      <c r="T31" s="207" t="s">
        <v>693</v>
      </c>
      <c r="U31">
        <v>-104.91147589392691</v>
      </c>
      <c r="V31">
        <v>40.479815617113843</v>
      </c>
      <c r="W31">
        <v>0</v>
      </c>
      <c r="X31">
        <v>9.786928787602487E-3</v>
      </c>
      <c r="Y31">
        <v>18.381959453834671</v>
      </c>
      <c r="Z31">
        <v>311.9886501276348</v>
      </c>
      <c r="AA31" s="206" t="s">
        <v>469</v>
      </c>
      <c r="AB31" s="206" t="s">
        <v>468</v>
      </c>
      <c r="AC31">
        <v>1</v>
      </c>
      <c r="AD31" s="206" t="s">
        <v>692</v>
      </c>
    </row>
    <row r="32" spans="1:30" ht="60" x14ac:dyDescent="0.25">
      <c r="A32" s="206"/>
      <c r="D32" s="206"/>
      <c r="F32" s="206"/>
      <c r="I32" s="206"/>
      <c r="J32" s="206"/>
      <c r="K32" s="206"/>
      <c r="L32" s="206"/>
      <c r="M32" s="206"/>
      <c r="N32" s="206"/>
      <c r="O32" s="206" t="s">
        <v>430</v>
      </c>
      <c r="P32">
        <v>0</v>
      </c>
      <c r="Q32" s="206" t="s">
        <v>691</v>
      </c>
      <c r="R32">
        <v>0</v>
      </c>
      <c r="S32">
        <v>1</v>
      </c>
      <c r="T32" s="207" t="s">
        <v>538</v>
      </c>
      <c r="U32">
        <v>-104.9170160641491</v>
      </c>
      <c r="V32">
        <v>40.479507844917208</v>
      </c>
      <c r="W32">
        <v>0</v>
      </c>
      <c r="X32">
        <v>6.1904039218441927E-3</v>
      </c>
      <c r="Y32">
        <v>18.381959453834629</v>
      </c>
      <c r="Z32">
        <v>311.98865012601323</v>
      </c>
      <c r="AA32" s="206" t="s">
        <v>469</v>
      </c>
      <c r="AB32" s="206" t="s">
        <v>468</v>
      </c>
      <c r="AC32">
        <v>1</v>
      </c>
      <c r="AD32" s="206" t="s">
        <v>690</v>
      </c>
    </row>
    <row r="33" spans="1:30" ht="60" x14ac:dyDescent="0.25">
      <c r="A33" s="206"/>
      <c r="D33" s="206"/>
      <c r="F33" s="206"/>
      <c r="I33" s="206"/>
      <c r="J33" s="206"/>
      <c r="K33" s="206"/>
      <c r="L33" s="206"/>
      <c r="M33" s="206"/>
      <c r="N33" s="206"/>
      <c r="O33" s="206" t="s">
        <v>430</v>
      </c>
      <c r="P33">
        <v>0</v>
      </c>
      <c r="Q33" s="206" t="s">
        <v>689</v>
      </c>
      <c r="R33">
        <v>0</v>
      </c>
      <c r="S33">
        <v>1</v>
      </c>
      <c r="T33" s="207" t="s">
        <v>470</v>
      </c>
      <c r="U33">
        <v>-104.9259693668819</v>
      </c>
      <c r="V33">
        <v>40.478634213679868</v>
      </c>
      <c r="W33">
        <v>0</v>
      </c>
      <c r="X33">
        <v>3.3119133162950949E-4</v>
      </c>
      <c r="Y33">
        <v>9.0596605753529751</v>
      </c>
      <c r="Z33">
        <v>581.30810721195098</v>
      </c>
      <c r="AA33" s="206" t="s">
        <v>469</v>
      </c>
      <c r="AB33" s="206" t="s">
        <v>468</v>
      </c>
      <c r="AC33">
        <v>1</v>
      </c>
      <c r="AD33" s="206" t="s">
        <v>688</v>
      </c>
    </row>
    <row r="34" spans="1:30" ht="60" x14ac:dyDescent="0.25">
      <c r="A34" s="206"/>
      <c r="D34" s="206"/>
      <c r="F34" s="206"/>
      <c r="I34" s="206"/>
      <c r="J34" s="206"/>
      <c r="K34" s="206"/>
      <c r="L34" s="206"/>
      <c r="M34" s="206"/>
      <c r="N34" s="206"/>
      <c r="O34" s="206" t="s">
        <v>430</v>
      </c>
      <c r="P34">
        <v>0</v>
      </c>
      <c r="Q34" s="206" t="s">
        <v>687</v>
      </c>
      <c r="R34">
        <v>0</v>
      </c>
      <c r="S34">
        <v>1</v>
      </c>
      <c r="T34" s="207" t="s">
        <v>686</v>
      </c>
      <c r="U34">
        <v>-104.9341891033843</v>
      </c>
      <c r="V34">
        <v>40.479402705083267</v>
      </c>
      <c r="W34">
        <v>0</v>
      </c>
      <c r="X34">
        <v>-4.957755803944695E-3</v>
      </c>
      <c r="Y34">
        <v>18.38195945383465</v>
      </c>
      <c r="Z34">
        <v>311.9886501312609</v>
      </c>
      <c r="AA34" s="206" t="s">
        <v>469</v>
      </c>
      <c r="AB34" s="206" t="s">
        <v>468</v>
      </c>
      <c r="AC34">
        <v>1</v>
      </c>
      <c r="AD34" s="206" t="s">
        <v>685</v>
      </c>
    </row>
    <row r="35" spans="1:30" ht="60" x14ac:dyDescent="0.25">
      <c r="A35" s="206"/>
      <c r="D35" s="206"/>
      <c r="F35" s="206"/>
      <c r="I35" s="206"/>
      <c r="J35" s="206"/>
      <c r="K35" s="206"/>
      <c r="L35" s="206"/>
      <c r="M35" s="206"/>
      <c r="N35" s="206"/>
      <c r="O35" s="206" t="s">
        <v>430</v>
      </c>
      <c r="P35">
        <v>0</v>
      </c>
      <c r="Q35" s="206" t="s">
        <v>684</v>
      </c>
      <c r="R35">
        <v>0</v>
      </c>
      <c r="S35">
        <v>1</v>
      </c>
      <c r="T35" s="207" t="s">
        <v>683</v>
      </c>
      <c r="U35">
        <v>-104.9888279427261</v>
      </c>
      <c r="V35">
        <v>40.479537187893669</v>
      </c>
      <c r="W35">
        <v>0</v>
      </c>
      <c r="X35">
        <v>2.5122489534231369E-2</v>
      </c>
      <c r="Y35">
        <v>30.001036330040801</v>
      </c>
      <c r="Z35">
        <v>230.74482795859751</v>
      </c>
      <c r="AA35" s="206" t="s">
        <v>469</v>
      </c>
      <c r="AB35" s="206" t="s">
        <v>468</v>
      </c>
      <c r="AC35">
        <v>1</v>
      </c>
      <c r="AD35" s="206" t="s">
        <v>682</v>
      </c>
    </row>
    <row r="36" spans="1:30" ht="60" x14ac:dyDescent="0.25">
      <c r="A36" s="206"/>
      <c r="D36" s="206"/>
      <c r="F36" s="206"/>
      <c r="I36" s="206"/>
      <c r="J36" s="206"/>
      <c r="K36" s="206"/>
      <c r="L36" s="206"/>
      <c r="M36" s="206"/>
      <c r="N36" s="206"/>
      <c r="O36" s="206" t="s">
        <v>430</v>
      </c>
      <c r="P36">
        <v>0</v>
      </c>
      <c r="Q36" s="206" t="s">
        <v>681</v>
      </c>
      <c r="R36">
        <v>0</v>
      </c>
      <c r="S36">
        <v>1</v>
      </c>
      <c r="T36" s="207" t="s">
        <v>531</v>
      </c>
      <c r="U36">
        <v>-104.981387802421</v>
      </c>
      <c r="V36">
        <v>40.477884491770268</v>
      </c>
      <c r="W36">
        <v>0</v>
      </c>
      <c r="X36">
        <v>3.6811131576507621E-4</v>
      </c>
      <c r="Y36">
        <v>13.858521533019861</v>
      </c>
      <c r="Z36">
        <v>427.39279361229961</v>
      </c>
      <c r="AA36" s="206" t="s">
        <v>469</v>
      </c>
      <c r="AB36" s="206" t="s">
        <v>468</v>
      </c>
      <c r="AC36">
        <v>1</v>
      </c>
      <c r="AD36" s="206" t="s">
        <v>680</v>
      </c>
    </row>
    <row r="37" spans="1:30" ht="60" x14ac:dyDescent="0.25">
      <c r="A37" s="206"/>
      <c r="D37" s="206"/>
      <c r="F37" s="206"/>
      <c r="I37" s="206"/>
      <c r="J37" s="206"/>
      <c r="K37" s="206"/>
      <c r="L37" s="206"/>
      <c r="M37" s="206"/>
      <c r="N37" s="206"/>
      <c r="O37" s="206" t="s">
        <v>430</v>
      </c>
      <c r="P37">
        <v>0</v>
      </c>
      <c r="Q37" s="206" t="s">
        <v>679</v>
      </c>
      <c r="R37">
        <v>0</v>
      </c>
      <c r="S37">
        <v>1</v>
      </c>
      <c r="T37" s="207" t="s">
        <v>565</v>
      </c>
      <c r="U37">
        <v>-104.9903275618843</v>
      </c>
      <c r="V37">
        <v>40.480778649605007</v>
      </c>
      <c r="W37">
        <v>0</v>
      </c>
      <c r="X37">
        <v>3.121788223383928E-2</v>
      </c>
      <c r="Y37">
        <v>23.322319460262751</v>
      </c>
      <c r="Z37">
        <v>938.29174108291647</v>
      </c>
      <c r="AA37" s="206" t="s">
        <v>469</v>
      </c>
      <c r="AB37" s="206" t="s">
        <v>468</v>
      </c>
      <c r="AC37">
        <v>1</v>
      </c>
      <c r="AD37" s="206" t="s">
        <v>678</v>
      </c>
    </row>
    <row r="38" spans="1:30" ht="60" x14ac:dyDescent="0.25">
      <c r="A38" s="206"/>
      <c r="D38" s="206"/>
      <c r="F38" s="206"/>
      <c r="I38" s="206"/>
      <c r="J38" s="206"/>
      <c r="K38" s="206"/>
      <c r="L38" s="206"/>
      <c r="M38" s="206"/>
      <c r="N38" s="206"/>
      <c r="O38" s="206" t="s">
        <v>430</v>
      </c>
      <c r="P38">
        <v>0</v>
      </c>
      <c r="Q38" s="206" t="s">
        <v>677</v>
      </c>
      <c r="R38">
        <v>0</v>
      </c>
      <c r="S38">
        <v>1</v>
      </c>
      <c r="T38" s="207" t="s">
        <v>565</v>
      </c>
      <c r="U38">
        <v>-104.99237211003749</v>
      </c>
      <c r="V38">
        <v>40.480157033446488</v>
      </c>
      <c r="W38">
        <v>0</v>
      </c>
      <c r="X38">
        <v>2.9890640052560351E-2</v>
      </c>
      <c r="Y38">
        <v>23.322319460262751</v>
      </c>
      <c r="Z38">
        <v>938.2917410845879</v>
      </c>
      <c r="AA38" s="206" t="s">
        <v>469</v>
      </c>
      <c r="AB38" s="206" t="s">
        <v>468</v>
      </c>
      <c r="AC38">
        <v>1</v>
      </c>
      <c r="AD38" s="206" t="s">
        <v>676</v>
      </c>
    </row>
    <row r="39" spans="1:30" ht="60" x14ac:dyDescent="0.25">
      <c r="A39" s="206"/>
      <c r="D39" s="206"/>
      <c r="F39" s="206"/>
      <c r="I39" s="206"/>
      <c r="J39" s="206"/>
      <c r="K39" s="206"/>
      <c r="L39" s="206"/>
      <c r="M39" s="206"/>
      <c r="N39" s="206"/>
      <c r="O39" s="206" t="s">
        <v>430</v>
      </c>
      <c r="P39">
        <v>0</v>
      </c>
      <c r="Q39" s="206" t="s">
        <v>675</v>
      </c>
      <c r="R39">
        <v>0</v>
      </c>
      <c r="S39">
        <v>1</v>
      </c>
      <c r="T39" s="207" t="s">
        <v>528</v>
      </c>
      <c r="U39">
        <v>-104.9954077746617</v>
      </c>
      <c r="V39">
        <v>40.478279418100257</v>
      </c>
      <c r="W39">
        <v>0</v>
      </c>
      <c r="X39">
        <v>2.7920123711943742E-2</v>
      </c>
      <c r="Y39">
        <v>23.322319460262751</v>
      </c>
      <c r="Z39">
        <v>938.29174108246912</v>
      </c>
      <c r="AA39" s="206" t="s">
        <v>469</v>
      </c>
      <c r="AB39" s="206" t="s">
        <v>468</v>
      </c>
      <c r="AC39">
        <v>1</v>
      </c>
      <c r="AD39" s="206" t="s">
        <v>674</v>
      </c>
    </row>
    <row r="40" spans="1:30" ht="60" x14ac:dyDescent="0.25">
      <c r="A40" s="206"/>
      <c r="D40" s="206"/>
      <c r="F40" s="206"/>
      <c r="I40" s="206"/>
      <c r="J40" s="206"/>
      <c r="K40" s="206"/>
      <c r="L40" s="206"/>
      <c r="M40" s="206"/>
      <c r="N40" s="206"/>
      <c r="O40" s="206" t="s">
        <v>430</v>
      </c>
      <c r="P40">
        <v>0</v>
      </c>
      <c r="Q40" s="206" t="s">
        <v>673</v>
      </c>
      <c r="R40">
        <v>0</v>
      </c>
      <c r="S40">
        <v>1</v>
      </c>
      <c r="T40" s="207" t="s">
        <v>528</v>
      </c>
      <c r="U40">
        <v>-105.0595364871441</v>
      </c>
      <c r="V40">
        <v>40.478753525119338</v>
      </c>
      <c r="W40">
        <v>0</v>
      </c>
      <c r="X40">
        <v>-5.0074400754754569E-2</v>
      </c>
      <c r="Y40">
        <v>25.689228937261831</v>
      </c>
      <c r="Z40">
        <v>594.22284551469556</v>
      </c>
      <c r="AA40" s="206" t="s">
        <v>469</v>
      </c>
      <c r="AB40" s="206" t="s">
        <v>468</v>
      </c>
      <c r="AC40">
        <v>1</v>
      </c>
      <c r="AD40" s="206" t="s">
        <v>672</v>
      </c>
    </row>
    <row r="41" spans="1:30" ht="60" x14ac:dyDescent="0.25">
      <c r="A41" s="206"/>
      <c r="D41" s="206"/>
      <c r="F41" s="206"/>
      <c r="I41" s="206"/>
      <c r="J41" s="206"/>
      <c r="K41" s="206"/>
      <c r="L41" s="206"/>
      <c r="M41" s="206"/>
      <c r="N41" s="206"/>
      <c r="O41" s="206" t="s">
        <v>660</v>
      </c>
      <c r="P41">
        <v>0</v>
      </c>
      <c r="Q41" s="206" t="s">
        <v>671</v>
      </c>
      <c r="R41">
        <v>0</v>
      </c>
      <c r="S41">
        <v>1</v>
      </c>
      <c r="T41" s="207" t="s">
        <v>498</v>
      </c>
      <c r="U41">
        <v>-105.0969033434468</v>
      </c>
      <c r="V41">
        <v>40.407256755900292</v>
      </c>
      <c r="W41">
        <v>0</v>
      </c>
      <c r="X41">
        <v>-4.0973534060530028E-5</v>
      </c>
      <c r="Y41">
        <v>38.748277609881697</v>
      </c>
      <c r="Z41">
        <v>189.37208126888859</v>
      </c>
      <c r="AA41" s="206" t="s">
        <v>469</v>
      </c>
      <c r="AB41" s="206" t="s">
        <v>468</v>
      </c>
      <c r="AC41">
        <v>1</v>
      </c>
      <c r="AD41" s="206" t="s">
        <v>670</v>
      </c>
    </row>
    <row r="42" spans="1:30" ht="60" x14ac:dyDescent="0.25">
      <c r="A42" s="206"/>
      <c r="D42" s="206"/>
      <c r="F42" s="206"/>
      <c r="I42" s="206"/>
      <c r="J42" s="206"/>
      <c r="K42" s="206"/>
      <c r="L42" s="206"/>
      <c r="M42" s="206"/>
      <c r="N42" s="206"/>
      <c r="O42" s="206" t="s">
        <v>660</v>
      </c>
      <c r="P42">
        <v>0</v>
      </c>
      <c r="Q42" s="206" t="s">
        <v>669</v>
      </c>
      <c r="R42">
        <v>0</v>
      </c>
      <c r="T42" s="207" t="s">
        <v>668</v>
      </c>
      <c r="U42">
        <v>-105.0933893</v>
      </c>
      <c r="V42">
        <v>40.335931500000022</v>
      </c>
      <c r="W42">
        <v>0</v>
      </c>
      <c r="X42">
        <v>4.7708320221952759E-15</v>
      </c>
      <c r="Y42">
        <v>0</v>
      </c>
      <c r="Z42">
        <v>1000.00000000164</v>
      </c>
      <c r="AA42" s="206" t="s">
        <v>469</v>
      </c>
      <c r="AB42" s="206" t="s">
        <v>468</v>
      </c>
      <c r="AC42">
        <v>1</v>
      </c>
      <c r="AD42" s="206" t="s">
        <v>667</v>
      </c>
    </row>
    <row r="43" spans="1:30" ht="60" x14ac:dyDescent="0.25">
      <c r="A43" s="206"/>
      <c r="D43" s="206"/>
      <c r="F43" s="206"/>
      <c r="I43" s="206"/>
      <c r="J43" s="206"/>
      <c r="K43" s="206"/>
      <c r="L43" s="206"/>
      <c r="M43" s="206"/>
      <c r="N43" s="206"/>
      <c r="O43" s="206" t="s">
        <v>660</v>
      </c>
      <c r="P43">
        <v>0</v>
      </c>
      <c r="Q43" s="206" t="s">
        <v>666</v>
      </c>
      <c r="R43">
        <v>0</v>
      </c>
      <c r="T43" s="207" t="s">
        <v>483</v>
      </c>
      <c r="U43">
        <v>-105.0801192569256</v>
      </c>
      <c r="V43">
        <v>40.305291044257359</v>
      </c>
      <c r="W43">
        <v>0</v>
      </c>
      <c r="X43">
        <v>1.5672411916795939E-4</v>
      </c>
      <c r="Y43">
        <v>22.349932813689652</v>
      </c>
      <c r="Z43">
        <v>283.28633592851071</v>
      </c>
      <c r="AA43" s="206" t="s">
        <v>469</v>
      </c>
      <c r="AB43" s="206" t="s">
        <v>468</v>
      </c>
      <c r="AC43">
        <v>1</v>
      </c>
      <c r="AD43" s="206" t="s">
        <v>665</v>
      </c>
    </row>
    <row r="44" spans="1:30" ht="60" x14ac:dyDescent="0.25">
      <c r="A44" s="206"/>
      <c r="D44" s="206"/>
      <c r="F44" s="206"/>
      <c r="I44" s="206"/>
      <c r="J44" s="206"/>
      <c r="K44" s="206"/>
      <c r="L44" s="206"/>
      <c r="M44" s="206"/>
      <c r="N44" s="206"/>
      <c r="O44" s="206" t="s">
        <v>660</v>
      </c>
      <c r="P44">
        <v>0</v>
      </c>
      <c r="Q44" s="206" t="s">
        <v>664</v>
      </c>
      <c r="R44">
        <v>0</v>
      </c>
      <c r="T44" s="207" t="s">
        <v>483</v>
      </c>
      <c r="U44">
        <v>-105.0849988125333</v>
      </c>
      <c r="V44">
        <v>40.305091224996829</v>
      </c>
      <c r="W44">
        <v>0</v>
      </c>
      <c r="X44">
        <v>8.1464531027734851E-5</v>
      </c>
      <c r="Y44">
        <v>24.937905611805839</v>
      </c>
      <c r="Z44">
        <v>224.10603500170231</v>
      </c>
      <c r="AA44" s="206" t="s">
        <v>469</v>
      </c>
      <c r="AB44" s="206" t="s">
        <v>468</v>
      </c>
      <c r="AC44">
        <v>1</v>
      </c>
      <c r="AD44" s="206" t="s">
        <v>663</v>
      </c>
    </row>
    <row r="45" spans="1:30" ht="60" x14ac:dyDescent="0.25">
      <c r="A45" s="206"/>
      <c r="D45" s="206"/>
      <c r="F45" s="206"/>
      <c r="I45" s="206"/>
      <c r="J45" s="206"/>
      <c r="K45" s="206"/>
      <c r="L45" s="206"/>
      <c r="M45" s="206"/>
      <c r="N45" s="206"/>
      <c r="O45" s="206" t="s">
        <v>660</v>
      </c>
      <c r="P45">
        <v>0</v>
      </c>
      <c r="Q45" s="206" t="s">
        <v>662</v>
      </c>
      <c r="R45">
        <v>0</v>
      </c>
      <c r="T45" s="207" t="s">
        <v>474</v>
      </c>
      <c r="U45">
        <v>-105.09323124263609</v>
      </c>
      <c r="V45">
        <v>40.305258844005188</v>
      </c>
      <c r="W45">
        <v>0</v>
      </c>
      <c r="X45">
        <v>7.1680104746406567E-5</v>
      </c>
      <c r="Y45">
        <v>5.9841321518077022</v>
      </c>
      <c r="Z45">
        <v>721.26726488213831</v>
      </c>
      <c r="AA45" s="206" t="s">
        <v>469</v>
      </c>
      <c r="AB45" s="206" t="s">
        <v>468</v>
      </c>
      <c r="AC45">
        <v>1</v>
      </c>
      <c r="AD45" s="206" t="s">
        <v>661</v>
      </c>
    </row>
    <row r="46" spans="1:30" ht="60" x14ac:dyDescent="0.25">
      <c r="A46" s="206"/>
      <c r="D46" s="206"/>
      <c r="F46" s="206"/>
      <c r="I46" s="206"/>
      <c r="J46" s="206"/>
      <c r="K46" s="206"/>
      <c r="L46" s="206"/>
      <c r="M46" s="206"/>
      <c r="N46" s="206"/>
      <c r="O46" s="206" t="s">
        <v>660</v>
      </c>
      <c r="P46">
        <v>0</v>
      </c>
      <c r="Q46" s="206" t="s">
        <v>659</v>
      </c>
      <c r="R46">
        <v>0</v>
      </c>
      <c r="T46" s="207" t="s">
        <v>596</v>
      </c>
      <c r="U46">
        <v>-105.1062604</v>
      </c>
      <c r="V46">
        <v>40.305198399999988</v>
      </c>
      <c r="W46">
        <v>0</v>
      </c>
      <c r="X46">
        <v>-1.431249606658583E-14</v>
      </c>
      <c r="Y46">
        <v>0</v>
      </c>
      <c r="Z46">
        <v>1000.0000000005</v>
      </c>
      <c r="AA46" s="206" t="s">
        <v>469</v>
      </c>
      <c r="AB46" s="206" t="s">
        <v>468</v>
      </c>
      <c r="AC46">
        <v>1</v>
      </c>
      <c r="AD46" s="206" t="s">
        <v>658</v>
      </c>
    </row>
    <row r="47" spans="1:30" ht="60" x14ac:dyDescent="0.25">
      <c r="A47" s="206"/>
      <c r="D47" s="206"/>
      <c r="F47" s="206"/>
      <c r="I47" s="206"/>
      <c r="J47" s="206"/>
      <c r="K47" s="206"/>
      <c r="L47" s="206"/>
      <c r="M47" s="206"/>
      <c r="N47" s="206"/>
      <c r="O47" s="206" t="s">
        <v>647</v>
      </c>
      <c r="P47">
        <v>0</v>
      </c>
      <c r="Q47" s="206" t="s">
        <v>657</v>
      </c>
      <c r="R47">
        <v>0</v>
      </c>
      <c r="S47">
        <v>1</v>
      </c>
      <c r="T47" s="207" t="s">
        <v>474</v>
      </c>
      <c r="U47">
        <v>-104.8698215477784</v>
      </c>
      <c r="V47">
        <v>40.377905695305138</v>
      </c>
      <c r="W47">
        <v>0</v>
      </c>
      <c r="X47">
        <v>5.2404202473079317E-9</v>
      </c>
      <c r="Y47">
        <v>0</v>
      </c>
      <c r="Z47">
        <v>1010.986098415959</v>
      </c>
      <c r="AA47" s="206" t="s">
        <v>469</v>
      </c>
      <c r="AB47" s="206" t="s">
        <v>468</v>
      </c>
      <c r="AC47">
        <v>1</v>
      </c>
      <c r="AD47" s="206" t="s">
        <v>656</v>
      </c>
    </row>
    <row r="48" spans="1:30" ht="60" x14ac:dyDescent="0.25">
      <c r="A48" s="206"/>
      <c r="D48" s="206"/>
      <c r="F48" s="206"/>
      <c r="I48" s="206"/>
      <c r="J48" s="206"/>
      <c r="K48" s="206"/>
      <c r="L48" s="206"/>
      <c r="M48" s="206"/>
      <c r="N48" s="206"/>
      <c r="O48" s="206" t="s">
        <v>647</v>
      </c>
      <c r="P48">
        <v>0</v>
      </c>
      <c r="Q48" s="206" t="s">
        <v>655</v>
      </c>
      <c r="R48">
        <v>0</v>
      </c>
      <c r="S48">
        <v>1</v>
      </c>
      <c r="T48" s="207" t="s">
        <v>531</v>
      </c>
      <c r="U48">
        <v>-104.8671464447682</v>
      </c>
      <c r="V48">
        <v>40.332357199041169</v>
      </c>
      <c r="W48">
        <v>0</v>
      </c>
      <c r="X48">
        <v>3.1163150539964432E-4</v>
      </c>
      <c r="Y48">
        <v>17.981778706358469</v>
      </c>
      <c r="Z48">
        <v>357.35581210993519</v>
      </c>
      <c r="AA48" s="206" t="s">
        <v>469</v>
      </c>
      <c r="AB48" s="206" t="s">
        <v>468</v>
      </c>
      <c r="AC48">
        <v>1</v>
      </c>
      <c r="AD48" s="206" t="s">
        <v>654</v>
      </c>
    </row>
    <row r="49" spans="1:30" ht="60" x14ac:dyDescent="0.25">
      <c r="A49" s="206"/>
      <c r="D49" s="206"/>
      <c r="F49" s="206"/>
      <c r="I49" s="206"/>
      <c r="J49" s="206"/>
      <c r="K49" s="206"/>
      <c r="L49" s="206"/>
      <c r="M49" s="206"/>
      <c r="N49" s="206"/>
      <c r="O49" s="206" t="s">
        <v>647</v>
      </c>
      <c r="P49">
        <v>0</v>
      </c>
      <c r="Q49" s="206" t="s">
        <v>653</v>
      </c>
      <c r="R49">
        <v>0</v>
      </c>
      <c r="S49">
        <v>1</v>
      </c>
      <c r="T49" s="207" t="s">
        <v>652</v>
      </c>
      <c r="U49">
        <v>-104.90659137719</v>
      </c>
      <c r="V49">
        <v>40.335054319400918</v>
      </c>
      <c r="W49">
        <v>0</v>
      </c>
      <c r="X49">
        <v>-2.5310259515326158E-4</v>
      </c>
      <c r="Y49">
        <v>19.314332386876149</v>
      </c>
      <c r="Z49">
        <v>295.52552573861499</v>
      </c>
      <c r="AA49" s="206" t="s">
        <v>469</v>
      </c>
      <c r="AB49" s="206" t="s">
        <v>468</v>
      </c>
      <c r="AC49">
        <v>1</v>
      </c>
      <c r="AD49" s="206" t="s">
        <v>651</v>
      </c>
    </row>
    <row r="50" spans="1:30" ht="60" x14ac:dyDescent="0.25">
      <c r="A50" s="206"/>
      <c r="D50" s="206"/>
      <c r="F50" s="206"/>
      <c r="I50" s="206"/>
      <c r="J50" s="206"/>
      <c r="K50" s="206"/>
      <c r="L50" s="206"/>
      <c r="M50" s="206"/>
      <c r="N50" s="206"/>
      <c r="O50" s="206" t="s">
        <v>647</v>
      </c>
      <c r="P50">
        <v>0</v>
      </c>
      <c r="Q50" s="206" t="s">
        <v>650</v>
      </c>
      <c r="R50">
        <v>0</v>
      </c>
      <c r="S50">
        <v>1</v>
      </c>
      <c r="T50" s="207" t="s">
        <v>649</v>
      </c>
      <c r="U50">
        <v>-104.9237308607849</v>
      </c>
      <c r="V50">
        <v>40.334826755548427</v>
      </c>
      <c r="W50">
        <v>0</v>
      </c>
      <c r="X50">
        <v>8.7669445350796666E-10</v>
      </c>
      <c r="Y50">
        <v>0</v>
      </c>
      <c r="Z50">
        <v>1002.173992677643</v>
      </c>
      <c r="AA50" s="206" t="s">
        <v>469</v>
      </c>
      <c r="AB50" s="206" t="s">
        <v>468</v>
      </c>
      <c r="AC50">
        <v>1</v>
      </c>
      <c r="AD50" s="206" t="s">
        <v>648</v>
      </c>
    </row>
    <row r="51" spans="1:30" ht="60" x14ac:dyDescent="0.25">
      <c r="A51" s="206"/>
      <c r="D51" s="206"/>
      <c r="F51" s="206"/>
      <c r="I51" s="206"/>
      <c r="J51" s="206"/>
      <c r="K51" s="206"/>
      <c r="L51" s="206"/>
      <c r="M51" s="206"/>
      <c r="N51" s="206"/>
      <c r="O51" s="206" t="s">
        <v>647</v>
      </c>
      <c r="P51">
        <v>0</v>
      </c>
      <c r="Q51" s="206" t="s">
        <v>646</v>
      </c>
      <c r="R51">
        <v>0</v>
      </c>
      <c r="S51">
        <v>1</v>
      </c>
      <c r="T51" s="207" t="s">
        <v>645</v>
      </c>
      <c r="U51">
        <v>-104.9417727264383</v>
      </c>
      <c r="V51">
        <v>40.335654007035771</v>
      </c>
      <c r="W51">
        <v>0</v>
      </c>
      <c r="X51">
        <v>-2.8817256663666121E-10</v>
      </c>
      <c r="Y51">
        <v>0</v>
      </c>
      <c r="Z51">
        <v>1005.2238768792359</v>
      </c>
      <c r="AA51" s="206" t="s">
        <v>469</v>
      </c>
      <c r="AB51" s="206" t="s">
        <v>468</v>
      </c>
      <c r="AC51">
        <v>1</v>
      </c>
      <c r="AD51" s="206" t="s">
        <v>644</v>
      </c>
    </row>
    <row r="52" spans="1:30" ht="60" x14ac:dyDescent="0.25">
      <c r="A52" s="206"/>
      <c r="D52" s="206"/>
      <c r="F52" s="206"/>
      <c r="I52" s="206"/>
      <c r="J52" s="206"/>
      <c r="K52" s="206"/>
      <c r="L52" s="206"/>
      <c r="M52" s="206"/>
      <c r="N52" s="206"/>
      <c r="O52" s="206" t="s">
        <v>636</v>
      </c>
      <c r="P52">
        <v>0</v>
      </c>
      <c r="Q52" s="206" t="s">
        <v>643</v>
      </c>
      <c r="R52">
        <v>0</v>
      </c>
      <c r="S52">
        <v>1</v>
      </c>
      <c r="T52" s="207" t="s">
        <v>528</v>
      </c>
      <c r="U52">
        <v>-104.94181715655721</v>
      </c>
      <c r="V52">
        <v>40.204552436144787</v>
      </c>
      <c r="W52">
        <v>0</v>
      </c>
      <c r="X52">
        <v>2.654936085542179E-2</v>
      </c>
      <c r="Y52">
        <v>3.6917132052646198E-2</v>
      </c>
      <c r="Z52">
        <v>1031.084249810245</v>
      </c>
      <c r="AA52" s="206" t="s">
        <v>469</v>
      </c>
      <c r="AB52" s="206" t="s">
        <v>468</v>
      </c>
      <c r="AC52">
        <v>1</v>
      </c>
      <c r="AD52" s="206" t="s">
        <v>642</v>
      </c>
    </row>
    <row r="53" spans="1:30" ht="60" x14ac:dyDescent="0.25">
      <c r="A53" s="206"/>
      <c r="D53" s="206"/>
      <c r="F53" s="206"/>
      <c r="I53" s="206"/>
      <c r="J53" s="206"/>
      <c r="K53" s="206"/>
      <c r="L53" s="206"/>
      <c r="M53" s="206"/>
      <c r="N53" s="206"/>
      <c r="O53" s="206" t="s">
        <v>636</v>
      </c>
      <c r="P53">
        <v>0</v>
      </c>
      <c r="Q53" s="206" t="s">
        <v>641</v>
      </c>
      <c r="R53">
        <v>0</v>
      </c>
      <c r="S53">
        <v>1</v>
      </c>
      <c r="T53" s="207" t="s">
        <v>640</v>
      </c>
      <c r="U53">
        <v>-104.9701087550843</v>
      </c>
      <c r="V53">
        <v>40.204659516650338</v>
      </c>
      <c r="W53">
        <v>0</v>
      </c>
      <c r="X53">
        <v>5.8619693379868623E-2</v>
      </c>
      <c r="Y53">
        <v>30.00074873922723</v>
      </c>
      <c r="Z53">
        <v>161.6161734358968</v>
      </c>
      <c r="AA53" s="206" t="s">
        <v>469</v>
      </c>
      <c r="AB53" s="206" t="s">
        <v>468</v>
      </c>
      <c r="AC53">
        <v>1</v>
      </c>
      <c r="AD53" s="206" t="s">
        <v>639</v>
      </c>
    </row>
    <row r="54" spans="1:30" ht="60" x14ac:dyDescent="0.25">
      <c r="A54" s="206"/>
      <c r="D54" s="206"/>
      <c r="F54" s="206"/>
      <c r="I54" s="206"/>
      <c r="J54" s="206"/>
      <c r="K54" s="206"/>
      <c r="L54" s="206"/>
      <c r="M54" s="206"/>
      <c r="N54" s="206"/>
      <c r="O54" s="206" t="s">
        <v>636</v>
      </c>
      <c r="P54">
        <v>0</v>
      </c>
      <c r="Q54" s="206" t="s">
        <v>638</v>
      </c>
      <c r="R54">
        <v>0</v>
      </c>
      <c r="S54">
        <v>1</v>
      </c>
      <c r="T54" s="207" t="s">
        <v>498</v>
      </c>
      <c r="U54">
        <v>-104.9788421048392</v>
      </c>
      <c r="V54">
        <v>40.204453827568209</v>
      </c>
      <c r="W54">
        <v>0</v>
      </c>
      <c r="X54">
        <v>5.2902003726544439E-2</v>
      </c>
      <c r="Y54">
        <v>29.62252991493402</v>
      </c>
      <c r="Z54">
        <v>162.75218302406361</v>
      </c>
      <c r="AA54" s="206" t="s">
        <v>469</v>
      </c>
      <c r="AB54" s="206" t="s">
        <v>468</v>
      </c>
      <c r="AC54">
        <v>1</v>
      </c>
      <c r="AD54" s="206" t="s">
        <v>637</v>
      </c>
    </row>
    <row r="55" spans="1:30" ht="60" x14ac:dyDescent="0.25">
      <c r="A55" s="206"/>
      <c r="D55" s="206"/>
      <c r="F55" s="206"/>
      <c r="I55" s="206"/>
      <c r="J55" s="206"/>
      <c r="K55" s="206"/>
      <c r="L55" s="206"/>
      <c r="M55" s="206"/>
      <c r="N55" s="206"/>
      <c r="O55" s="206" t="s">
        <v>636</v>
      </c>
      <c r="P55">
        <v>0</v>
      </c>
      <c r="Q55" s="206" t="s">
        <v>635</v>
      </c>
      <c r="R55">
        <v>0</v>
      </c>
      <c r="S55">
        <v>1</v>
      </c>
      <c r="T55" s="207" t="s">
        <v>498</v>
      </c>
      <c r="U55">
        <v>-104.98020457821789</v>
      </c>
      <c r="V55">
        <v>40.204503613968157</v>
      </c>
      <c r="W55">
        <v>0</v>
      </c>
      <c r="X55">
        <v>5.2097635502868042E-2</v>
      </c>
      <c r="Y55">
        <v>30.00169712640561</v>
      </c>
      <c r="Z55">
        <v>377.94445622081679</v>
      </c>
      <c r="AA55" s="206" t="s">
        <v>469</v>
      </c>
      <c r="AB55" s="206" t="s">
        <v>468</v>
      </c>
      <c r="AC55">
        <v>1</v>
      </c>
      <c r="AD55" s="206" t="s">
        <v>634</v>
      </c>
    </row>
    <row r="56" spans="1:30" ht="60" x14ac:dyDescent="0.25">
      <c r="A56" s="206"/>
      <c r="D56" s="206"/>
      <c r="F56" s="206"/>
      <c r="I56" s="206"/>
      <c r="J56" s="206"/>
      <c r="K56" s="206"/>
      <c r="L56" s="206"/>
      <c r="M56" s="206"/>
      <c r="N56" s="206"/>
      <c r="O56" s="206" t="s">
        <v>615</v>
      </c>
      <c r="P56">
        <v>0</v>
      </c>
      <c r="Q56" s="206" t="s">
        <v>633</v>
      </c>
      <c r="R56">
        <v>0</v>
      </c>
      <c r="S56">
        <v>1</v>
      </c>
      <c r="T56" s="207" t="s">
        <v>585</v>
      </c>
      <c r="U56">
        <v>-104.9752882087336</v>
      </c>
      <c r="V56">
        <v>40.160099427037103</v>
      </c>
      <c r="W56">
        <v>0</v>
      </c>
      <c r="X56">
        <v>3.7950281697667512E-3</v>
      </c>
      <c r="Y56">
        <v>24.392621235481819</v>
      </c>
      <c r="Z56">
        <v>321.97805121139697</v>
      </c>
      <c r="AA56" s="206" t="s">
        <v>469</v>
      </c>
      <c r="AB56" s="206" t="s">
        <v>468</v>
      </c>
      <c r="AC56">
        <v>1</v>
      </c>
      <c r="AD56" s="206" t="s">
        <v>632</v>
      </c>
    </row>
    <row r="57" spans="1:30" ht="60" x14ac:dyDescent="0.25">
      <c r="A57" s="206"/>
      <c r="D57" s="206"/>
      <c r="F57" s="206"/>
      <c r="I57" s="206"/>
      <c r="J57" s="206"/>
      <c r="K57" s="206"/>
      <c r="L57" s="206"/>
      <c r="M57" s="206"/>
      <c r="N57" s="206"/>
      <c r="O57" s="206" t="s">
        <v>615</v>
      </c>
      <c r="P57">
        <v>0</v>
      </c>
      <c r="Q57" s="206" t="s">
        <v>631</v>
      </c>
      <c r="R57">
        <v>0</v>
      </c>
      <c r="S57">
        <v>1</v>
      </c>
      <c r="T57" s="207" t="s">
        <v>483</v>
      </c>
      <c r="U57">
        <v>-104.9779286716996</v>
      </c>
      <c r="V57">
        <v>40.161086301858901</v>
      </c>
      <c r="W57">
        <v>0</v>
      </c>
      <c r="X57">
        <v>2.0918040661505191E-3</v>
      </c>
      <c r="Y57">
        <v>24.392293618745661</v>
      </c>
      <c r="Z57">
        <v>233.64420659456019</v>
      </c>
      <c r="AA57" s="206" t="s">
        <v>469</v>
      </c>
      <c r="AB57" s="206" t="s">
        <v>468</v>
      </c>
      <c r="AC57">
        <v>1</v>
      </c>
      <c r="AD57" s="206" t="s">
        <v>630</v>
      </c>
    </row>
    <row r="58" spans="1:30" ht="60" x14ac:dyDescent="0.25">
      <c r="A58" s="206"/>
      <c r="D58" s="206"/>
      <c r="F58" s="206"/>
      <c r="I58" s="206"/>
      <c r="J58" s="206"/>
      <c r="K58" s="206"/>
      <c r="L58" s="206"/>
      <c r="M58" s="206"/>
      <c r="N58" s="206"/>
      <c r="O58" s="206" t="s">
        <v>615</v>
      </c>
      <c r="P58">
        <v>0</v>
      </c>
      <c r="Q58" s="206" t="s">
        <v>629</v>
      </c>
      <c r="R58">
        <v>0</v>
      </c>
      <c r="S58">
        <v>1</v>
      </c>
      <c r="T58" s="207" t="s">
        <v>628</v>
      </c>
      <c r="U58">
        <v>-104.979965822165</v>
      </c>
      <c r="V58">
        <v>40.160843342344378</v>
      </c>
      <c r="W58">
        <v>0</v>
      </c>
      <c r="X58">
        <v>7.7798737620261924E-4</v>
      </c>
      <c r="Y58">
        <v>24.392293618745619</v>
      </c>
      <c r="Z58">
        <v>233.644206592627</v>
      </c>
      <c r="AA58" s="206" t="s">
        <v>469</v>
      </c>
      <c r="AB58" s="206" t="s">
        <v>468</v>
      </c>
      <c r="AC58">
        <v>1</v>
      </c>
      <c r="AD58" s="206" t="s">
        <v>627</v>
      </c>
    </row>
    <row r="59" spans="1:30" ht="60" x14ac:dyDescent="0.25">
      <c r="A59" s="206"/>
      <c r="D59" s="206"/>
      <c r="F59" s="206"/>
      <c r="I59" s="206"/>
      <c r="J59" s="206"/>
      <c r="K59" s="206"/>
      <c r="L59" s="206"/>
      <c r="M59" s="206"/>
      <c r="N59" s="206"/>
      <c r="O59" s="206" t="s">
        <v>615</v>
      </c>
      <c r="P59">
        <v>0</v>
      </c>
      <c r="Q59" s="206" t="s">
        <v>626</v>
      </c>
      <c r="R59">
        <v>0</v>
      </c>
      <c r="S59">
        <v>1</v>
      </c>
      <c r="T59" s="207" t="s">
        <v>625</v>
      </c>
      <c r="U59">
        <v>-104.9818713773759</v>
      </c>
      <c r="V59">
        <v>40.16079716611128</v>
      </c>
      <c r="W59">
        <v>0</v>
      </c>
      <c r="X59">
        <v>-5.0299778338668444E-4</v>
      </c>
      <c r="Y59">
        <v>18.734279352940788</v>
      </c>
      <c r="Z59">
        <v>307.55258207865649</v>
      </c>
      <c r="AA59" s="206" t="s">
        <v>469</v>
      </c>
      <c r="AB59" s="206" t="s">
        <v>468</v>
      </c>
      <c r="AC59">
        <v>1</v>
      </c>
      <c r="AD59" s="206" t="s">
        <v>624</v>
      </c>
    </row>
    <row r="60" spans="1:30" ht="60" x14ac:dyDescent="0.25">
      <c r="A60" s="206"/>
      <c r="D60" s="206"/>
      <c r="F60" s="206"/>
      <c r="I60" s="206"/>
      <c r="J60" s="206"/>
      <c r="K60" s="206"/>
      <c r="L60" s="206"/>
      <c r="M60" s="206"/>
      <c r="N60" s="206"/>
      <c r="O60" s="206" t="s">
        <v>615</v>
      </c>
      <c r="P60">
        <v>0</v>
      </c>
      <c r="Q60" s="206" t="s">
        <v>623</v>
      </c>
      <c r="R60">
        <v>0</v>
      </c>
      <c r="S60">
        <v>1</v>
      </c>
      <c r="T60" s="207" t="s">
        <v>622</v>
      </c>
      <c r="U60">
        <v>-104.9893106734617</v>
      </c>
      <c r="V60">
        <v>40.160515506815663</v>
      </c>
      <c r="W60">
        <v>0</v>
      </c>
      <c r="X60">
        <v>1.179884455450546E-2</v>
      </c>
      <c r="Y60">
        <v>25.678187797564721</v>
      </c>
      <c r="Z60">
        <v>344.82952722481258</v>
      </c>
      <c r="AA60" s="206" t="s">
        <v>469</v>
      </c>
      <c r="AB60" s="206" t="s">
        <v>468</v>
      </c>
      <c r="AC60">
        <v>1</v>
      </c>
      <c r="AD60" s="206" t="s">
        <v>621</v>
      </c>
    </row>
    <row r="61" spans="1:30" ht="60" x14ac:dyDescent="0.25">
      <c r="A61" s="206"/>
      <c r="D61" s="206"/>
      <c r="F61" s="206"/>
      <c r="I61" s="206"/>
      <c r="J61" s="206"/>
      <c r="K61" s="206"/>
      <c r="L61" s="206"/>
      <c r="M61" s="206"/>
      <c r="N61" s="206"/>
      <c r="O61" s="206" t="s">
        <v>615</v>
      </c>
      <c r="P61">
        <v>0</v>
      </c>
      <c r="Q61" s="206" t="s">
        <v>620</v>
      </c>
      <c r="R61">
        <v>0</v>
      </c>
      <c r="S61">
        <v>1</v>
      </c>
      <c r="T61" s="207" t="s">
        <v>541</v>
      </c>
      <c r="U61">
        <v>-104.9975028903137</v>
      </c>
      <c r="V61">
        <v>40.161840615328977</v>
      </c>
      <c r="W61">
        <v>0</v>
      </c>
      <c r="X61">
        <v>6.6967826212820623E-3</v>
      </c>
      <c r="Y61">
        <v>17.59832380757079</v>
      </c>
      <c r="Z61">
        <v>589.74532769716075</v>
      </c>
      <c r="AA61" s="206" t="s">
        <v>469</v>
      </c>
      <c r="AB61" s="206" t="s">
        <v>468</v>
      </c>
      <c r="AC61">
        <v>1</v>
      </c>
      <c r="AD61" s="206" t="s">
        <v>619</v>
      </c>
    </row>
    <row r="62" spans="1:30" ht="60" x14ac:dyDescent="0.25">
      <c r="A62" s="206"/>
      <c r="D62" s="206"/>
      <c r="F62" s="206"/>
      <c r="I62" s="206"/>
      <c r="J62" s="206"/>
      <c r="K62" s="206"/>
      <c r="L62" s="206"/>
      <c r="M62" s="206"/>
      <c r="N62" s="206"/>
      <c r="O62" s="206" t="s">
        <v>615</v>
      </c>
      <c r="P62">
        <v>0</v>
      </c>
      <c r="Q62" s="206" t="s">
        <v>618</v>
      </c>
      <c r="R62">
        <v>0</v>
      </c>
      <c r="S62">
        <v>1</v>
      </c>
      <c r="T62" s="207" t="s">
        <v>617</v>
      </c>
      <c r="U62">
        <v>-105.0130989744757</v>
      </c>
      <c r="V62">
        <v>40.161365717991842</v>
      </c>
      <c r="W62">
        <v>0</v>
      </c>
      <c r="X62">
        <v>3.071984888794494E-3</v>
      </c>
      <c r="Y62">
        <v>30.00167003924291</v>
      </c>
      <c r="Z62">
        <v>371.92064431593178</v>
      </c>
      <c r="AA62" s="206" t="s">
        <v>469</v>
      </c>
      <c r="AB62" s="206" t="s">
        <v>468</v>
      </c>
      <c r="AC62">
        <v>1</v>
      </c>
      <c r="AD62" s="206" t="s">
        <v>616</v>
      </c>
    </row>
    <row r="63" spans="1:30" ht="60" x14ac:dyDescent="0.25">
      <c r="A63" s="206"/>
      <c r="D63" s="206"/>
      <c r="F63" s="206"/>
      <c r="I63" s="206"/>
      <c r="J63" s="206"/>
      <c r="K63" s="206"/>
      <c r="L63" s="206"/>
      <c r="M63" s="206"/>
      <c r="N63" s="206"/>
      <c r="O63" s="206" t="s">
        <v>615</v>
      </c>
      <c r="P63">
        <v>0</v>
      </c>
      <c r="Q63" s="206" t="s">
        <v>614</v>
      </c>
      <c r="R63">
        <v>0</v>
      </c>
      <c r="S63">
        <v>1</v>
      </c>
      <c r="T63" s="207" t="s">
        <v>555</v>
      </c>
      <c r="U63">
        <v>-105.0265194422748</v>
      </c>
      <c r="V63">
        <v>40.161646444087658</v>
      </c>
      <c r="W63">
        <v>0</v>
      </c>
      <c r="X63">
        <v>-5.66846794705635E-3</v>
      </c>
      <c r="Y63">
        <v>11.55869187152198</v>
      </c>
      <c r="Z63">
        <v>471.40632372530791</v>
      </c>
      <c r="AA63" s="206" t="s">
        <v>469</v>
      </c>
      <c r="AB63" s="206" t="s">
        <v>468</v>
      </c>
      <c r="AC63">
        <v>1</v>
      </c>
      <c r="AD63" s="206" t="s">
        <v>613</v>
      </c>
    </row>
    <row r="64" spans="1:30" ht="60" x14ac:dyDescent="0.25">
      <c r="A64" s="206"/>
      <c r="D64" s="206"/>
      <c r="F64" s="206"/>
      <c r="I64" s="206"/>
      <c r="J64" s="206"/>
      <c r="K64" s="206"/>
      <c r="L64" s="206"/>
      <c r="M64" s="206"/>
      <c r="N64" s="206"/>
      <c r="O64" s="206" t="s">
        <v>594</v>
      </c>
      <c r="P64">
        <v>0</v>
      </c>
      <c r="Q64" s="206" t="s">
        <v>612</v>
      </c>
      <c r="R64">
        <v>0</v>
      </c>
      <c r="S64">
        <v>1</v>
      </c>
      <c r="T64" s="207" t="s">
        <v>541</v>
      </c>
      <c r="U64">
        <v>-104.93035560558489</v>
      </c>
      <c r="V64">
        <v>40.087802198730927</v>
      </c>
      <c r="W64">
        <v>0</v>
      </c>
      <c r="X64">
        <v>-3.596466275494456E-9</v>
      </c>
      <c r="Y64">
        <v>0</v>
      </c>
      <c r="Z64">
        <v>1000.000008737666</v>
      </c>
      <c r="AA64" s="206" t="s">
        <v>469</v>
      </c>
      <c r="AB64" s="206" t="s">
        <v>468</v>
      </c>
      <c r="AC64">
        <v>1</v>
      </c>
      <c r="AD64" s="206" t="s">
        <v>611</v>
      </c>
    </row>
    <row r="65" spans="1:30" ht="60" x14ac:dyDescent="0.25">
      <c r="A65" s="206"/>
      <c r="D65" s="206"/>
      <c r="F65" s="206"/>
      <c r="I65" s="206"/>
      <c r="J65" s="206"/>
      <c r="K65" s="206"/>
      <c r="L65" s="206"/>
      <c r="M65" s="206"/>
      <c r="N65" s="206"/>
      <c r="O65" s="206" t="s">
        <v>594</v>
      </c>
      <c r="P65">
        <v>0</v>
      </c>
      <c r="Q65" s="206" t="s">
        <v>610</v>
      </c>
      <c r="R65">
        <v>0</v>
      </c>
      <c r="S65">
        <v>1</v>
      </c>
      <c r="T65" s="207" t="s">
        <v>531</v>
      </c>
      <c r="U65">
        <v>-104.9429440178457</v>
      </c>
      <c r="V65">
        <v>40.08801934567051</v>
      </c>
      <c r="W65">
        <v>0</v>
      </c>
      <c r="X65">
        <v>7.8836779040225888E-2</v>
      </c>
      <c r="Y65">
        <v>19.673806454013459</v>
      </c>
      <c r="Z65">
        <v>633.06105930971626</v>
      </c>
      <c r="AA65" s="206" t="s">
        <v>469</v>
      </c>
      <c r="AB65" s="206" t="s">
        <v>468</v>
      </c>
      <c r="AC65">
        <v>1</v>
      </c>
      <c r="AD65" s="206" t="s">
        <v>609</v>
      </c>
    </row>
    <row r="66" spans="1:30" ht="60" x14ac:dyDescent="0.25">
      <c r="A66" s="206"/>
      <c r="D66" s="206"/>
      <c r="F66" s="206"/>
      <c r="I66" s="206"/>
      <c r="J66" s="206"/>
      <c r="K66" s="206"/>
      <c r="L66" s="206"/>
      <c r="M66" s="206"/>
      <c r="N66" s="206"/>
      <c r="O66" s="206" t="s">
        <v>594</v>
      </c>
      <c r="P66">
        <v>0</v>
      </c>
      <c r="Q66" s="206" t="s">
        <v>608</v>
      </c>
      <c r="R66">
        <v>0</v>
      </c>
      <c r="S66">
        <v>1</v>
      </c>
      <c r="T66" s="207" t="s">
        <v>528</v>
      </c>
      <c r="U66">
        <v>-104.94939019571081</v>
      </c>
      <c r="V66">
        <v>40.087693900122957</v>
      </c>
      <c r="W66">
        <v>0</v>
      </c>
      <c r="X66">
        <v>2.7620270812070729E-9</v>
      </c>
      <c r="Y66">
        <v>0</v>
      </c>
      <c r="Z66">
        <v>999.76621092084076</v>
      </c>
      <c r="AA66" s="206" t="s">
        <v>469</v>
      </c>
      <c r="AB66" s="206" t="s">
        <v>468</v>
      </c>
      <c r="AC66">
        <v>1</v>
      </c>
      <c r="AD66" s="206" t="s">
        <v>607</v>
      </c>
    </row>
    <row r="67" spans="1:30" ht="60" x14ac:dyDescent="0.25">
      <c r="A67" s="206"/>
      <c r="D67" s="206"/>
      <c r="F67" s="206"/>
      <c r="I67" s="206"/>
      <c r="J67" s="206"/>
      <c r="K67" s="206"/>
      <c r="L67" s="206"/>
      <c r="M67" s="206"/>
      <c r="N67" s="206"/>
      <c r="O67" s="206" t="s">
        <v>594</v>
      </c>
      <c r="P67">
        <v>0</v>
      </c>
      <c r="Q67" s="206" t="s">
        <v>606</v>
      </c>
      <c r="R67">
        <v>0</v>
      </c>
      <c r="S67">
        <v>1</v>
      </c>
      <c r="T67" s="207" t="s">
        <v>531</v>
      </c>
      <c r="U67">
        <v>-104.9612267661947</v>
      </c>
      <c r="V67">
        <v>40.087731375172631</v>
      </c>
      <c r="W67">
        <v>0</v>
      </c>
      <c r="X67">
        <v>7.0480437024050355E-7</v>
      </c>
      <c r="Y67">
        <v>0</v>
      </c>
      <c r="Z67">
        <v>1009.917126643638</v>
      </c>
      <c r="AA67" s="206" t="s">
        <v>469</v>
      </c>
      <c r="AB67" s="206" t="s">
        <v>468</v>
      </c>
      <c r="AC67">
        <v>1</v>
      </c>
      <c r="AD67" s="206" t="s">
        <v>605</v>
      </c>
    </row>
    <row r="68" spans="1:30" ht="60" x14ac:dyDescent="0.25">
      <c r="A68" s="206"/>
      <c r="D68" s="206"/>
      <c r="F68" s="206"/>
      <c r="I68" s="206"/>
      <c r="J68" s="206"/>
      <c r="K68" s="206"/>
      <c r="L68" s="206"/>
      <c r="M68" s="206"/>
      <c r="N68" s="206"/>
      <c r="O68" s="206" t="s">
        <v>594</v>
      </c>
      <c r="P68">
        <v>0</v>
      </c>
      <c r="Q68" s="206" t="s">
        <v>604</v>
      </c>
      <c r="R68">
        <v>0</v>
      </c>
      <c r="S68">
        <v>1</v>
      </c>
      <c r="T68" s="207" t="s">
        <v>596</v>
      </c>
      <c r="U68">
        <v>-104.9754643870528</v>
      </c>
      <c r="V68">
        <v>40.087712874575438</v>
      </c>
      <c r="W68">
        <v>0</v>
      </c>
      <c r="X68">
        <v>2.4604251443736719E-3</v>
      </c>
      <c r="Y68">
        <v>1.3852304559099571</v>
      </c>
      <c r="Z68">
        <v>1029.254676508694</v>
      </c>
      <c r="AA68" s="206" t="s">
        <v>469</v>
      </c>
      <c r="AB68" s="206" t="s">
        <v>468</v>
      </c>
      <c r="AC68">
        <v>1</v>
      </c>
      <c r="AD68" s="206" t="s">
        <v>603</v>
      </c>
    </row>
    <row r="69" spans="1:30" ht="60" x14ac:dyDescent="0.25">
      <c r="A69" s="206"/>
      <c r="D69" s="206"/>
      <c r="F69" s="206"/>
      <c r="I69" s="206"/>
      <c r="J69" s="206"/>
      <c r="K69" s="206"/>
      <c r="L69" s="206"/>
      <c r="M69" s="206"/>
      <c r="N69" s="206"/>
      <c r="O69" s="206" t="s">
        <v>594</v>
      </c>
      <c r="P69">
        <v>0</v>
      </c>
      <c r="Q69" s="206" t="s">
        <v>602</v>
      </c>
      <c r="R69">
        <v>0</v>
      </c>
      <c r="S69">
        <v>1</v>
      </c>
      <c r="T69" s="207" t="s">
        <v>601</v>
      </c>
      <c r="U69">
        <v>-104.9787790188021</v>
      </c>
      <c r="V69">
        <v>40.088871471657583</v>
      </c>
      <c r="W69">
        <v>0</v>
      </c>
      <c r="X69">
        <v>5.9445034683859518E-3</v>
      </c>
      <c r="Y69">
        <v>18.8174961447613</v>
      </c>
      <c r="Z69">
        <v>1080.494433937668</v>
      </c>
      <c r="AA69" s="206" t="s">
        <v>469</v>
      </c>
      <c r="AB69" s="206" t="s">
        <v>468</v>
      </c>
      <c r="AC69">
        <v>1</v>
      </c>
      <c r="AD69" s="206" t="s">
        <v>600</v>
      </c>
    </row>
    <row r="70" spans="1:30" ht="60" x14ac:dyDescent="0.25">
      <c r="A70" s="206"/>
      <c r="D70" s="206"/>
      <c r="F70" s="206"/>
      <c r="I70" s="206"/>
      <c r="J70" s="206"/>
      <c r="K70" s="206"/>
      <c r="L70" s="206"/>
      <c r="M70" s="206"/>
      <c r="N70" s="206"/>
      <c r="O70" s="206" t="s">
        <v>594</v>
      </c>
      <c r="P70">
        <v>0</v>
      </c>
      <c r="Q70" s="206" t="s">
        <v>599</v>
      </c>
      <c r="R70">
        <v>0</v>
      </c>
      <c r="S70">
        <v>1</v>
      </c>
      <c r="T70" s="207" t="s">
        <v>483</v>
      </c>
      <c r="U70">
        <v>-104.9801395107265</v>
      </c>
      <c r="V70">
        <v>40.08884780488777</v>
      </c>
      <c r="W70">
        <v>0</v>
      </c>
      <c r="X70">
        <v>5.0684059862319084E-3</v>
      </c>
      <c r="Y70">
        <v>18.817493742742201</v>
      </c>
      <c r="Z70">
        <v>1079.6647802210471</v>
      </c>
      <c r="AA70" s="206" t="s">
        <v>469</v>
      </c>
      <c r="AB70" s="206" t="s">
        <v>468</v>
      </c>
      <c r="AC70">
        <v>1</v>
      </c>
      <c r="AD70" s="206" t="s">
        <v>598</v>
      </c>
    </row>
    <row r="71" spans="1:30" ht="60" x14ac:dyDescent="0.25">
      <c r="A71" s="206"/>
      <c r="D71" s="206"/>
      <c r="F71" s="206"/>
      <c r="I71" s="206"/>
      <c r="J71" s="206"/>
      <c r="K71" s="206"/>
      <c r="L71" s="206"/>
      <c r="M71" s="206"/>
      <c r="N71" s="206"/>
      <c r="O71" s="206" t="s">
        <v>594</v>
      </c>
      <c r="P71">
        <v>0</v>
      </c>
      <c r="Q71" s="206" t="s">
        <v>597</v>
      </c>
      <c r="R71">
        <v>0</v>
      </c>
      <c r="S71">
        <v>1</v>
      </c>
      <c r="T71" s="207" t="s">
        <v>596</v>
      </c>
      <c r="U71">
        <v>-104.9816242900671</v>
      </c>
      <c r="V71">
        <v>40.089016185367328</v>
      </c>
      <c r="W71">
        <v>0</v>
      </c>
      <c r="X71">
        <v>4.1122818556304872E-3</v>
      </c>
      <c r="Y71">
        <v>18.81749397651577</v>
      </c>
      <c r="Z71">
        <v>1079.7454325113149</v>
      </c>
      <c r="AA71" s="206" t="s">
        <v>469</v>
      </c>
      <c r="AB71" s="206" t="s">
        <v>468</v>
      </c>
      <c r="AC71">
        <v>1</v>
      </c>
      <c r="AD71" s="206" t="s">
        <v>595</v>
      </c>
    </row>
    <row r="72" spans="1:30" ht="60" x14ac:dyDescent="0.25">
      <c r="A72" s="206"/>
      <c r="D72" s="206"/>
      <c r="F72" s="206"/>
      <c r="I72" s="206"/>
      <c r="J72" s="206"/>
      <c r="K72" s="206"/>
      <c r="L72" s="206"/>
      <c r="M72" s="206"/>
      <c r="N72" s="206"/>
      <c r="O72" s="206" t="s">
        <v>594</v>
      </c>
      <c r="P72">
        <v>0</v>
      </c>
      <c r="Q72" s="206" t="s">
        <v>593</v>
      </c>
      <c r="R72">
        <v>0</v>
      </c>
      <c r="S72">
        <v>1</v>
      </c>
      <c r="T72" s="207" t="s">
        <v>592</v>
      </c>
      <c r="U72">
        <v>-104.9991392956008</v>
      </c>
      <c r="V72">
        <v>40.087904834774413</v>
      </c>
      <c r="W72">
        <v>0</v>
      </c>
      <c r="X72">
        <v>-1.229015793270615E-4</v>
      </c>
      <c r="Y72">
        <v>21.35846079077411</v>
      </c>
      <c r="Z72">
        <v>192.5159571565363</v>
      </c>
      <c r="AA72" s="206" t="s">
        <v>469</v>
      </c>
      <c r="AB72" s="206" t="s">
        <v>468</v>
      </c>
      <c r="AC72">
        <v>1</v>
      </c>
      <c r="AD72" s="206" t="s">
        <v>591</v>
      </c>
    </row>
    <row r="73" spans="1:30" ht="60" x14ac:dyDescent="0.25">
      <c r="A73" s="206"/>
      <c r="D73" s="206"/>
      <c r="F73" s="206"/>
      <c r="I73" s="206"/>
      <c r="J73" s="206"/>
      <c r="K73" s="206"/>
      <c r="L73" s="206"/>
      <c r="M73" s="206"/>
      <c r="N73" s="206"/>
      <c r="O73" s="206" t="s">
        <v>569</v>
      </c>
      <c r="P73">
        <v>0</v>
      </c>
      <c r="Q73" s="206" t="s">
        <v>590</v>
      </c>
      <c r="R73">
        <v>0</v>
      </c>
      <c r="T73" s="207" t="s">
        <v>541</v>
      </c>
      <c r="U73">
        <v>-105.1311898830288</v>
      </c>
      <c r="V73">
        <v>40.012664847696549</v>
      </c>
      <c r="W73">
        <v>0</v>
      </c>
      <c r="X73">
        <v>9.3676564982602773E-4</v>
      </c>
      <c r="Y73">
        <v>23.45755092841889</v>
      </c>
      <c r="Z73">
        <v>126.6397229862787</v>
      </c>
      <c r="AA73" s="206" t="s">
        <v>469</v>
      </c>
      <c r="AB73" s="206" t="s">
        <v>512</v>
      </c>
      <c r="AC73">
        <v>1</v>
      </c>
      <c r="AD73" s="206" t="s">
        <v>589</v>
      </c>
    </row>
    <row r="74" spans="1:30" ht="60" x14ac:dyDescent="0.25">
      <c r="A74" s="206"/>
      <c r="D74" s="206"/>
      <c r="F74" s="206"/>
      <c r="I74" s="206"/>
      <c r="J74" s="206"/>
      <c r="K74" s="206"/>
      <c r="L74" s="206"/>
      <c r="M74" s="206"/>
      <c r="N74" s="206"/>
      <c r="O74" s="206" t="s">
        <v>569</v>
      </c>
      <c r="P74">
        <v>0</v>
      </c>
      <c r="Q74" s="206" t="s">
        <v>588</v>
      </c>
      <c r="R74">
        <v>0</v>
      </c>
      <c r="T74" s="207" t="s">
        <v>531</v>
      </c>
      <c r="U74">
        <v>-105.1308052794645</v>
      </c>
      <c r="V74">
        <v>40.013978682508579</v>
      </c>
      <c r="W74">
        <v>0</v>
      </c>
      <c r="X74">
        <v>3.4372148848572238E-2</v>
      </c>
      <c r="Y74">
        <v>23.317992760256612</v>
      </c>
      <c r="Z74">
        <v>337.38495491976818</v>
      </c>
      <c r="AA74" s="206" t="s">
        <v>469</v>
      </c>
      <c r="AB74" s="206" t="s">
        <v>512</v>
      </c>
      <c r="AC74">
        <v>1</v>
      </c>
      <c r="AD74" s="206" t="s">
        <v>587</v>
      </c>
    </row>
    <row r="75" spans="1:30" ht="60" x14ac:dyDescent="0.25">
      <c r="A75" s="206"/>
      <c r="D75" s="206"/>
      <c r="F75" s="206"/>
      <c r="I75" s="206"/>
      <c r="J75" s="206"/>
      <c r="K75" s="206"/>
      <c r="L75" s="206"/>
      <c r="M75" s="206"/>
      <c r="N75" s="206"/>
      <c r="O75" s="206" t="s">
        <v>569</v>
      </c>
      <c r="P75">
        <v>0</v>
      </c>
      <c r="Q75" s="206" t="s">
        <v>586</v>
      </c>
      <c r="R75">
        <v>0</v>
      </c>
      <c r="S75">
        <v>1</v>
      </c>
      <c r="T75" s="207" t="s">
        <v>585</v>
      </c>
      <c r="U75">
        <v>-105.10307990999689</v>
      </c>
      <c r="V75">
        <v>40.035985268216677</v>
      </c>
      <c r="W75">
        <v>0</v>
      </c>
      <c r="X75">
        <v>-3.8445495363551497E-5</v>
      </c>
      <c r="Y75">
        <v>9.4969334946938364</v>
      </c>
      <c r="Z75">
        <v>575.36978156331259</v>
      </c>
      <c r="AA75" s="206" t="s">
        <v>469</v>
      </c>
      <c r="AB75" s="206" t="s">
        <v>468</v>
      </c>
      <c r="AC75">
        <v>1</v>
      </c>
      <c r="AD75" s="206" t="s">
        <v>584</v>
      </c>
    </row>
    <row r="76" spans="1:30" ht="60" x14ac:dyDescent="0.25">
      <c r="A76" s="206"/>
      <c r="D76" s="206"/>
      <c r="F76" s="206"/>
      <c r="I76" s="206"/>
      <c r="J76" s="206"/>
      <c r="K76" s="206"/>
      <c r="L76" s="206"/>
      <c r="M76" s="206"/>
      <c r="N76" s="206"/>
      <c r="O76" s="206" t="s">
        <v>569</v>
      </c>
      <c r="P76">
        <v>0</v>
      </c>
      <c r="Q76" s="206" t="s">
        <v>583</v>
      </c>
      <c r="R76">
        <v>0</v>
      </c>
      <c r="S76">
        <v>1</v>
      </c>
      <c r="T76" s="207" t="s">
        <v>541</v>
      </c>
      <c r="U76">
        <v>-105.10269014672021</v>
      </c>
      <c r="V76">
        <v>40.000584225198367</v>
      </c>
      <c r="W76">
        <v>0</v>
      </c>
      <c r="X76">
        <v>4.5236665788710127E-2</v>
      </c>
      <c r="Y76">
        <v>47.290278982189292</v>
      </c>
      <c r="Z76">
        <v>251.697614219982</v>
      </c>
      <c r="AA76" s="206" t="s">
        <v>469</v>
      </c>
      <c r="AB76" s="206" t="s">
        <v>468</v>
      </c>
      <c r="AC76">
        <v>1</v>
      </c>
      <c r="AD76" s="206" t="s">
        <v>582</v>
      </c>
    </row>
    <row r="77" spans="1:30" ht="60" x14ac:dyDescent="0.25">
      <c r="A77" s="206"/>
      <c r="D77" s="206"/>
      <c r="F77" s="206"/>
      <c r="I77" s="206"/>
      <c r="J77" s="206"/>
      <c r="K77" s="206"/>
      <c r="L77" s="206"/>
      <c r="M77" s="206"/>
      <c r="N77" s="206"/>
      <c r="O77" s="206" t="s">
        <v>569</v>
      </c>
      <c r="P77">
        <v>0</v>
      </c>
      <c r="Q77" s="206" t="s">
        <v>581</v>
      </c>
      <c r="R77">
        <v>0</v>
      </c>
      <c r="S77">
        <v>1</v>
      </c>
      <c r="T77" s="207" t="s">
        <v>580</v>
      </c>
      <c r="U77">
        <v>-105.1030373423097</v>
      </c>
      <c r="V77">
        <v>40.010135275586443</v>
      </c>
      <c r="W77">
        <v>0</v>
      </c>
      <c r="X77">
        <v>-1.115785532668051E-4</v>
      </c>
      <c r="Y77">
        <v>23.715806349057711</v>
      </c>
      <c r="Z77">
        <v>237.05954855806729</v>
      </c>
      <c r="AA77" s="206" t="s">
        <v>469</v>
      </c>
      <c r="AB77" s="206" t="s">
        <v>468</v>
      </c>
      <c r="AC77">
        <v>1</v>
      </c>
      <c r="AD77" s="206" t="s">
        <v>579</v>
      </c>
    </row>
    <row r="78" spans="1:30" ht="60" x14ac:dyDescent="0.25">
      <c r="A78" s="206"/>
      <c r="D78" s="206"/>
      <c r="F78" s="206"/>
      <c r="I78" s="206"/>
      <c r="J78" s="206"/>
      <c r="K78" s="206"/>
      <c r="L78" s="206"/>
      <c r="M78" s="206"/>
      <c r="N78" s="206"/>
      <c r="O78" s="206" t="s">
        <v>569</v>
      </c>
      <c r="P78">
        <v>0</v>
      </c>
      <c r="Q78" s="206" t="s">
        <v>578</v>
      </c>
      <c r="R78">
        <v>0</v>
      </c>
      <c r="S78">
        <v>1</v>
      </c>
      <c r="T78" s="207" t="s">
        <v>577</v>
      </c>
      <c r="U78">
        <v>-105.1310767426158</v>
      </c>
      <c r="V78">
        <v>40.000349704610812</v>
      </c>
      <c r="W78">
        <v>0</v>
      </c>
      <c r="X78">
        <v>-5.2072964591757433E-5</v>
      </c>
      <c r="Y78">
        <v>9.3700852325076482</v>
      </c>
      <c r="Z78">
        <v>477.18643053119092</v>
      </c>
      <c r="AA78" s="206" t="s">
        <v>469</v>
      </c>
      <c r="AB78" s="206" t="s">
        <v>468</v>
      </c>
      <c r="AC78">
        <v>1</v>
      </c>
      <c r="AD78" s="206" t="s">
        <v>576</v>
      </c>
    </row>
    <row r="79" spans="1:30" ht="60" x14ac:dyDescent="0.25">
      <c r="A79" s="206"/>
      <c r="D79" s="206"/>
      <c r="F79" s="206"/>
      <c r="I79" s="206"/>
      <c r="J79" s="206"/>
      <c r="K79" s="206"/>
      <c r="L79" s="206"/>
      <c r="M79" s="206"/>
      <c r="N79" s="206"/>
      <c r="O79" s="206" t="s">
        <v>569</v>
      </c>
      <c r="P79">
        <v>0</v>
      </c>
      <c r="Q79" s="206" t="s">
        <v>575</v>
      </c>
      <c r="R79">
        <v>0</v>
      </c>
      <c r="S79">
        <v>1</v>
      </c>
      <c r="T79" s="207" t="s">
        <v>574</v>
      </c>
      <c r="U79">
        <v>-105.1267721680117</v>
      </c>
      <c r="V79">
        <v>39.972850110105689</v>
      </c>
      <c r="W79">
        <v>0</v>
      </c>
      <c r="X79">
        <v>1.725834163679714E-4</v>
      </c>
      <c r="Y79">
        <v>18.748794186440708</v>
      </c>
      <c r="Z79">
        <v>241.2872071594166</v>
      </c>
      <c r="AA79" s="206" t="s">
        <v>469</v>
      </c>
      <c r="AB79" s="206" t="s">
        <v>468</v>
      </c>
      <c r="AC79">
        <v>1</v>
      </c>
      <c r="AD79" s="206" t="s">
        <v>573</v>
      </c>
    </row>
    <row r="80" spans="1:30" ht="60" x14ac:dyDescent="0.25">
      <c r="A80" s="206"/>
      <c r="D80" s="206"/>
      <c r="F80" s="206"/>
      <c r="I80" s="206"/>
      <c r="J80" s="206"/>
      <c r="K80" s="206"/>
      <c r="L80" s="206"/>
      <c r="M80" s="206"/>
      <c r="N80" s="206"/>
      <c r="O80" s="206" t="s">
        <v>569</v>
      </c>
      <c r="P80">
        <v>0</v>
      </c>
      <c r="Q80" s="206" t="s">
        <v>572</v>
      </c>
      <c r="R80">
        <v>0</v>
      </c>
      <c r="S80">
        <v>1</v>
      </c>
      <c r="T80" s="207" t="s">
        <v>571</v>
      </c>
      <c r="U80">
        <v>-105.1778385976565</v>
      </c>
      <c r="V80">
        <v>40.014649046719597</v>
      </c>
      <c r="W80">
        <v>0</v>
      </c>
      <c r="X80">
        <v>7.6770933588489758E-5</v>
      </c>
      <c r="Y80">
        <v>37.247595580429767</v>
      </c>
      <c r="Z80">
        <v>181.0842475711581</v>
      </c>
      <c r="AA80" s="206" t="s">
        <v>469</v>
      </c>
      <c r="AB80" s="206" t="s">
        <v>468</v>
      </c>
      <c r="AC80">
        <v>1</v>
      </c>
      <c r="AD80" s="206" t="s">
        <v>570</v>
      </c>
    </row>
    <row r="81" spans="1:30" ht="60" x14ac:dyDescent="0.25">
      <c r="A81" s="206"/>
      <c r="D81" s="206"/>
      <c r="F81" s="206"/>
      <c r="I81" s="206"/>
      <c r="J81" s="206"/>
      <c r="K81" s="206"/>
      <c r="L81" s="206"/>
      <c r="M81" s="206"/>
      <c r="N81" s="206"/>
      <c r="O81" s="206" t="s">
        <v>569</v>
      </c>
      <c r="P81">
        <v>0</v>
      </c>
      <c r="Q81" s="206" t="s">
        <v>568</v>
      </c>
      <c r="R81">
        <v>0</v>
      </c>
      <c r="S81">
        <v>1</v>
      </c>
      <c r="T81" s="207" t="s">
        <v>490</v>
      </c>
      <c r="U81">
        <v>-105.23247693073429</v>
      </c>
      <c r="V81">
        <v>39.953549847934951</v>
      </c>
      <c r="W81">
        <v>0</v>
      </c>
      <c r="X81">
        <v>-2.259849834997414E-4</v>
      </c>
      <c r="Y81">
        <v>23.494303605654562</v>
      </c>
      <c r="Z81">
        <v>226.1601720186415</v>
      </c>
      <c r="AA81" s="206" t="s">
        <v>469</v>
      </c>
      <c r="AB81" s="206" t="s">
        <v>468</v>
      </c>
      <c r="AC81">
        <v>1</v>
      </c>
      <c r="AD81" s="206" t="s">
        <v>567</v>
      </c>
    </row>
    <row r="82" spans="1:30" ht="60" x14ac:dyDescent="0.25">
      <c r="A82" s="206"/>
      <c r="D82" s="206"/>
      <c r="F82" s="206"/>
      <c r="I82" s="206"/>
      <c r="J82" s="206"/>
      <c r="K82" s="206"/>
      <c r="L82" s="206"/>
      <c r="M82" s="206"/>
      <c r="N82" s="206"/>
      <c r="O82" s="206" t="s">
        <v>548</v>
      </c>
      <c r="P82">
        <v>0</v>
      </c>
      <c r="Q82" s="206" t="s">
        <v>566</v>
      </c>
      <c r="R82">
        <v>0</v>
      </c>
      <c r="S82">
        <v>1</v>
      </c>
      <c r="T82" s="207" t="s">
        <v>565</v>
      </c>
      <c r="U82">
        <v>-105.175906362267</v>
      </c>
      <c r="V82">
        <v>40.101591457074868</v>
      </c>
      <c r="W82">
        <v>0</v>
      </c>
      <c r="X82">
        <v>1.7196250535815829E-4</v>
      </c>
      <c r="Y82">
        <v>15.96006376928611</v>
      </c>
      <c r="Z82">
        <v>410.40791481994302</v>
      </c>
      <c r="AA82" s="206" t="s">
        <v>469</v>
      </c>
      <c r="AB82" s="206" t="s">
        <v>468</v>
      </c>
      <c r="AC82">
        <v>1</v>
      </c>
      <c r="AD82" s="206" t="s">
        <v>564</v>
      </c>
    </row>
    <row r="83" spans="1:30" ht="60" x14ac:dyDescent="0.25">
      <c r="A83" s="206"/>
      <c r="D83" s="206"/>
      <c r="F83" s="206"/>
      <c r="I83" s="206"/>
      <c r="J83" s="206"/>
      <c r="K83" s="206"/>
      <c r="L83" s="206"/>
      <c r="M83" s="206"/>
      <c r="N83" s="206"/>
      <c r="O83" s="206" t="s">
        <v>548</v>
      </c>
      <c r="P83">
        <v>0</v>
      </c>
      <c r="Q83" s="206" t="s">
        <v>563</v>
      </c>
      <c r="R83">
        <v>0</v>
      </c>
      <c r="S83">
        <v>1</v>
      </c>
      <c r="T83" s="207" t="s">
        <v>498</v>
      </c>
      <c r="U83">
        <v>-105.175906362267</v>
      </c>
      <c r="V83">
        <v>40.101591457074868</v>
      </c>
      <c r="W83">
        <v>0</v>
      </c>
      <c r="X83">
        <v>1.7196250535815829E-4</v>
      </c>
      <c r="Y83">
        <v>15.96006376928611</v>
      </c>
      <c r="Z83">
        <v>410.40791481994302</v>
      </c>
      <c r="AA83" s="206" t="s">
        <v>469</v>
      </c>
      <c r="AB83" s="206" t="s">
        <v>468</v>
      </c>
      <c r="AC83">
        <v>1</v>
      </c>
      <c r="AD83" s="206" t="s">
        <v>562</v>
      </c>
    </row>
    <row r="84" spans="1:30" ht="60" x14ac:dyDescent="0.25">
      <c r="A84" s="206"/>
      <c r="D84" s="206"/>
      <c r="F84" s="206"/>
      <c r="I84" s="206"/>
      <c r="J84" s="206"/>
      <c r="K84" s="206"/>
      <c r="L84" s="206"/>
      <c r="M84" s="206"/>
      <c r="N84" s="206"/>
      <c r="O84" s="206" t="s">
        <v>548</v>
      </c>
      <c r="P84">
        <v>0</v>
      </c>
      <c r="Q84" s="206" t="s">
        <v>561</v>
      </c>
      <c r="R84">
        <v>0</v>
      </c>
      <c r="S84">
        <v>1</v>
      </c>
      <c r="T84" s="207" t="s">
        <v>544</v>
      </c>
      <c r="U84">
        <v>-105.16905847068711</v>
      </c>
      <c r="V84">
        <v>40.087021498616679</v>
      </c>
      <c r="W84">
        <v>0</v>
      </c>
      <c r="X84">
        <v>2.2877750817556131E-4</v>
      </c>
      <c r="Y84">
        <v>13.95848231008712</v>
      </c>
      <c r="Z84">
        <v>500.27271586794728</v>
      </c>
      <c r="AA84" s="206" t="s">
        <v>469</v>
      </c>
      <c r="AB84" s="206" t="s">
        <v>468</v>
      </c>
      <c r="AC84">
        <v>1</v>
      </c>
      <c r="AD84" s="206" t="s">
        <v>560</v>
      </c>
    </row>
    <row r="85" spans="1:30" ht="60" x14ac:dyDescent="0.25">
      <c r="A85" s="206"/>
      <c r="D85" s="206"/>
      <c r="F85" s="206"/>
      <c r="I85" s="206"/>
      <c r="J85" s="206"/>
      <c r="K85" s="206"/>
      <c r="L85" s="206"/>
      <c r="M85" s="206"/>
      <c r="N85" s="206"/>
      <c r="O85" s="206" t="s">
        <v>548</v>
      </c>
      <c r="P85">
        <v>0</v>
      </c>
      <c r="Q85" s="206" t="s">
        <v>559</v>
      </c>
      <c r="R85">
        <v>0</v>
      </c>
      <c r="S85">
        <v>1</v>
      </c>
      <c r="T85" s="207" t="s">
        <v>558</v>
      </c>
      <c r="U85">
        <v>-105.18945563883599</v>
      </c>
      <c r="V85">
        <v>40.089176613158379</v>
      </c>
      <c r="W85">
        <v>0</v>
      </c>
      <c r="X85">
        <v>5.4667319250293548E-4</v>
      </c>
      <c r="Y85">
        <v>17.797218519856141</v>
      </c>
      <c r="Z85">
        <v>308.50246185962197</v>
      </c>
      <c r="AA85" s="206" t="s">
        <v>469</v>
      </c>
      <c r="AB85" s="206" t="s">
        <v>468</v>
      </c>
      <c r="AC85">
        <v>1</v>
      </c>
      <c r="AD85" s="206" t="s">
        <v>557</v>
      </c>
    </row>
    <row r="86" spans="1:30" ht="60" x14ac:dyDescent="0.25">
      <c r="A86" s="206"/>
      <c r="D86" s="206"/>
      <c r="F86" s="206"/>
      <c r="I86" s="206"/>
      <c r="J86" s="206"/>
      <c r="K86" s="206"/>
      <c r="L86" s="206"/>
      <c r="M86" s="206"/>
      <c r="N86" s="206"/>
      <c r="O86" s="206" t="s">
        <v>548</v>
      </c>
      <c r="P86">
        <v>0</v>
      </c>
      <c r="Q86" s="206" t="s">
        <v>556</v>
      </c>
      <c r="R86">
        <v>0</v>
      </c>
      <c r="S86">
        <v>1</v>
      </c>
      <c r="T86" s="207" t="s">
        <v>555</v>
      </c>
      <c r="U86">
        <v>-105.2067010707724</v>
      </c>
      <c r="V86">
        <v>40.073974810050231</v>
      </c>
      <c r="W86">
        <v>0</v>
      </c>
      <c r="X86">
        <v>3.8263493137639437E-5</v>
      </c>
      <c r="Y86">
        <v>9.7636253589690991</v>
      </c>
      <c r="Z86">
        <v>572.09882943358093</v>
      </c>
      <c r="AA86" s="206" t="s">
        <v>469</v>
      </c>
      <c r="AB86" s="206" t="s">
        <v>468</v>
      </c>
      <c r="AC86">
        <v>1</v>
      </c>
      <c r="AD86" s="206" t="s">
        <v>554</v>
      </c>
    </row>
    <row r="87" spans="1:30" ht="60" x14ac:dyDescent="0.25">
      <c r="A87" s="206"/>
      <c r="D87" s="206"/>
      <c r="F87" s="206"/>
      <c r="I87" s="206"/>
      <c r="J87" s="206"/>
      <c r="K87" s="206"/>
      <c r="L87" s="206"/>
      <c r="M87" s="206"/>
      <c r="N87" s="206"/>
      <c r="O87" s="206" t="s">
        <v>548</v>
      </c>
      <c r="P87">
        <v>0</v>
      </c>
      <c r="Q87" s="206" t="s">
        <v>553</v>
      </c>
      <c r="R87">
        <v>0</v>
      </c>
      <c r="S87">
        <v>1</v>
      </c>
      <c r="T87" s="207" t="s">
        <v>509</v>
      </c>
      <c r="U87">
        <v>-105.2067010707724</v>
      </c>
      <c r="V87">
        <v>40.073974810050238</v>
      </c>
      <c r="W87">
        <v>0</v>
      </c>
      <c r="X87">
        <v>3.8263493178986652E-5</v>
      </c>
      <c r="Y87">
        <v>9.7636253589690991</v>
      </c>
      <c r="Z87">
        <v>572.09882943322361</v>
      </c>
      <c r="AA87" s="206" t="s">
        <v>469</v>
      </c>
      <c r="AB87" s="206" t="s">
        <v>468</v>
      </c>
      <c r="AC87">
        <v>1</v>
      </c>
      <c r="AD87" s="206" t="s">
        <v>552</v>
      </c>
    </row>
    <row r="88" spans="1:30" ht="60" x14ac:dyDescent="0.25">
      <c r="A88" s="206"/>
      <c r="D88" s="206"/>
      <c r="F88" s="206"/>
      <c r="I88" s="206"/>
      <c r="J88" s="206"/>
      <c r="K88" s="206"/>
      <c r="L88" s="206"/>
      <c r="M88" s="206"/>
      <c r="N88" s="206"/>
      <c r="O88" s="206" t="s">
        <v>548</v>
      </c>
      <c r="P88">
        <v>0</v>
      </c>
      <c r="Q88" s="206" t="s">
        <v>551</v>
      </c>
      <c r="R88">
        <v>0</v>
      </c>
      <c r="S88">
        <v>1</v>
      </c>
      <c r="T88" s="207" t="s">
        <v>550</v>
      </c>
      <c r="U88">
        <v>-105.2331785252896</v>
      </c>
      <c r="V88">
        <v>40.050976502512462</v>
      </c>
      <c r="W88">
        <v>0</v>
      </c>
      <c r="X88">
        <v>8.4926185733859674E-4</v>
      </c>
      <c r="Y88">
        <v>13.812094408500361</v>
      </c>
      <c r="Z88">
        <v>400.44892507193612</v>
      </c>
      <c r="AA88" s="206" t="s">
        <v>469</v>
      </c>
      <c r="AB88" s="206" t="s">
        <v>468</v>
      </c>
      <c r="AC88">
        <v>1</v>
      </c>
      <c r="AD88" s="206" t="s">
        <v>549</v>
      </c>
    </row>
    <row r="89" spans="1:30" ht="60" x14ac:dyDescent="0.25">
      <c r="A89" s="206"/>
      <c r="D89" s="206"/>
      <c r="F89" s="206"/>
      <c r="I89" s="206"/>
      <c r="J89" s="206"/>
      <c r="K89" s="206"/>
      <c r="L89" s="206"/>
      <c r="M89" s="206"/>
      <c r="N89" s="206"/>
      <c r="O89" s="206" t="s">
        <v>548</v>
      </c>
      <c r="P89">
        <v>0</v>
      </c>
      <c r="Q89" s="206" t="s">
        <v>547</v>
      </c>
      <c r="R89">
        <v>0</v>
      </c>
      <c r="S89">
        <v>1</v>
      </c>
      <c r="T89" s="207" t="s">
        <v>509</v>
      </c>
      <c r="U89">
        <v>-105.2331785252896</v>
      </c>
      <c r="V89">
        <v>40.050976502512462</v>
      </c>
      <c r="W89">
        <v>0</v>
      </c>
      <c r="X89">
        <v>8.4926185733859674E-4</v>
      </c>
      <c r="Y89">
        <v>13.812094408500361</v>
      </c>
      <c r="Z89">
        <v>400.44892507193612</v>
      </c>
      <c r="AA89" s="206" t="s">
        <v>469</v>
      </c>
      <c r="AB89" s="206" t="s">
        <v>468</v>
      </c>
      <c r="AC89">
        <v>1</v>
      </c>
      <c r="AD89" s="206" t="s">
        <v>546</v>
      </c>
    </row>
    <row r="90" spans="1:30" ht="60" x14ac:dyDescent="0.25">
      <c r="A90" s="206"/>
      <c r="D90" s="206"/>
      <c r="F90" s="206"/>
      <c r="I90" s="206"/>
      <c r="J90" s="206"/>
      <c r="K90" s="206"/>
      <c r="L90" s="206"/>
      <c r="M90" s="206"/>
      <c r="N90" s="206"/>
      <c r="O90" s="206" t="s">
        <v>533</v>
      </c>
      <c r="P90">
        <v>0</v>
      </c>
      <c r="Q90" s="206" t="s">
        <v>545</v>
      </c>
      <c r="R90">
        <v>0</v>
      </c>
      <c r="S90">
        <v>1</v>
      </c>
      <c r="T90" s="207" t="s">
        <v>544</v>
      </c>
      <c r="U90">
        <v>-105.0554546432146</v>
      </c>
      <c r="V90">
        <v>40.087520555994381</v>
      </c>
      <c r="W90">
        <v>0</v>
      </c>
      <c r="X90">
        <v>5.6246089889459563E-9</v>
      </c>
      <c r="Y90">
        <v>0</v>
      </c>
      <c r="Z90">
        <v>1012.880035003802</v>
      </c>
      <c r="AA90" s="206" t="s">
        <v>469</v>
      </c>
      <c r="AB90" s="206" t="s">
        <v>468</v>
      </c>
      <c r="AC90">
        <v>1</v>
      </c>
      <c r="AD90" s="206" t="s">
        <v>543</v>
      </c>
    </row>
    <row r="91" spans="1:30" ht="60" x14ac:dyDescent="0.25">
      <c r="A91" s="206"/>
      <c r="D91" s="206"/>
      <c r="F91" s="206"/>
      <c r="I91" s="206"/>
      <c r="J91" s="206"/>
      <c r="K91" s="206"/>
      <c r="L91" s="206"/>
      <c r="M91" s="206"/>
      <c r="N91" s="206"/>
      <c r="O91" s="206" t="s">
        <v>533</v>
      </c>
      <c r="P91">
        <v>0</v>
      </c>
      <c r="Q91" s="206" t="s">
        <v>542</v>
      </c>
      <c r="R91">
        <v>0</v>
      </c>
      <c r="S91">
        <v>1</v>
      </c>
      <c r="T91" s="207" t="s">
        <v>541</v>
      </c>
      <c r="U91">
        <v>-105.10232001373021</v>
      </c>
      <c r="V91">
        <v>40.073411323953479</v>
      </c>
      <c r="W91">
        <v>0</v>
      </c>
      <c r="X91">
        <v>-6.030045426133496E-10</v>
      </c>
      <c r="Y91">
        <v>0</v>
      </c>
      <c r="Z91">
        <v>1002.699451559504</v>
      </c>
      <c r="AA91" s="206" t="s">
        <v>469</v>
      </c>
      <c r="AB91" s="206" t="s">
        <v>468</v>
      </c>
      <c r="AC91">
        <v>1</v>
      </c>
      <c r="AD91" s="206" t="s">
        <v>540</v>
      </c>
    </row>
    <row r="92" spans="1:30" ht="60" x14ac:dyDescent="0.25">
      <c r="A92" s="206"/>
      <c r="D92" s="206"/>
      <c r="F92" s="206"/>
      <c r="I92" s="206"/>
      <c r="J92" s="206"/>
      <c r="K92" s="206"/>
      <c r="L92" s="206"/>
      <c r="M92" s="206"/>
      <c r="N92" s="206"/>
      <c r="O92" s="206" t="s">
        <v>533</v>
      </c>
      <c r="P92">
        <v>0</v>
      </c>
      <c r="Q92" s="206" t="s">
        <v>539</v>
      </c>
      <c r="R92">
        <v>0</v>
      </c>
      <c r="S92">
        <v>1</v>
      </c>
      <c r="T92" s="207" t="s">
        <v>538</v>
      </c>
      <c r="U92">
        <v>-105.1027417175747</v>
      </c>
      <c r="V92">
        <v>40.087251708559201</v>
      </c>
      <c r="W92">
        <v>0</v>
      </c>
      <c r="X92">
        <v>3.6298116309264348E-5</v>
      </c>
      <c r="Y92">
        <v>5.1274291691922</v>
      </c>
      <c r="Z92">
        <v>736.43975200728482</v>
      </c>
      <c r="AA92" s="206" t="s">
        <v>469</v>
      </c>
      <c r="AB92" s="206" t="s">
        <v>468</v>
      </c>
      <c r="AC92">
        <v>1</v>
      </c>
      <c r="AD92" s="206" t="s">
        <v>537</v>
      </c>
    </row>
    <row r="93" spans="1:30" ht="60" x14ac:dyDescent="0.25">
      <c r="A93" s="206"/>
      <c r="D93" s="206"/>
      <c r="F93" s="206"/>
      <c r="I93" s="206"/>
      <c r="J93" s="206"/>
      <c r="K93" s="206"/>
      <c r="L93" s="206"/>
      <c r="M93" s="206"/>
      <c r="N93" s="206"/>
      <c r="O93" s="206" t="s">
        <v>533</v>
      </c>
      <c r="P93">
        <v>0</v>
      </c>
      <c r="Q93" s="206" t="s">
        <v>536</v>
      </c>
      <c r="R93">
        <v>0</v>
      </c>
      <c r="S93">
        <v>1</v>
      </c>
      <c r="T93" s="207" t="s">
        <v>535</v>
      </c>
      <c r="U93">
        <v>-105.10287620371869</v>
      </c>
      <c r="V93">
        <v>40.102345692275087</v>
      </c>
      <c r="W93">
        <v>0</v>
      </c>
      <c r="X93">
        <v>3.1668782963332228E-11</v>
      </c>
      <c r="Y93">
        <v>0</v>
      </c>
      <c r="Z93">
        <v>1006.932714058278</v>
      </c>
      <c r="AA93" s="206" t="s">
        <v>469</v>
      </c>
      <c r="AB93" s="206" t="s">
        <v>468</v>
      </c>
      <c r="AC93">
        <v>1</v>
      </c>
      <c r="AD93" s="206" t="s">
        <v>534</v>
      </c>
    </row>
    <row r="94" spans="1:30" ht="60" x14ac:dyDescent="0.25">
      <c r="A94" s="206"/>
      <c r="D94" s="206"/>
      <c r="F94" s="206"/>
      <c r="I94" s="206"/>
      <c r="J94" s="206"/>
      <c r="K94" s="206"/>
      <c r="L94" s="206"/>
      <c r="M94" s="206"/>
      <c r="N94" s="206"/>
      <c r="O94" s="206" t="s">
        <v>533</v>
      </c>
      <c r="P94">
        <v>0</v>
      </c>
      <c r="Q94" s="206" t="s">
        <v>532</v>
      </c>
      <c r="R94">
        <v>0</v>
      </c>
      <c r="S94">
        <v>1</v>
      </c>
      <c r="T94" s="207" t="s">
        <v>531</v>
      </c>
      <c r="U94">
        <v>-105.13138086479989</v>
      </c>
      <c r="V94">
        <v>40.087029080683067</v>
      </c>
      <c r="W94">
        <v>0</v>
      </c>
      <c r="X94">
        <v>5.8818654451606879E-5</v>
      </c>
      <c r="Y94">
        <v>19.115513933080951</v>
      </c>
      <c r="Z94">
        <v>343.90978110819822</v>
      </c>
      <c r="AA94" s="206" t="s">
        <v>469</v>
      </c>
      <c r="AB94" s="206" t="s">
        <v>468</v>
      </c>
      <c r="AC94">
        <v>1</v>
      </c>
      <c r="AD94" s="206" t="s">
        <v>530</v>
      </c>
    </row>
    <row r="95" spans="1:30" ht="60" x14ac:dyDescent="0.25">
      <c r="A95" s="206"/>
      <c r="D95" s="206"/>
      <c r="F95" s="206"/>
      <c r="I95" s="206"/>
      <c r="J95" s="206"/>
      <c r="K95" s="206"/>
      <c r="L95" s="206"/>
      <c r="M95" s="206"/>
      <c r="N95" s="206"/>
      <c r="O95" s="206" t="s">
        <v>518</v>
      </c>
      <c r="P95">
        <v>0</v>
      </c>
      <c r="Q95" s="206" t="s">
        <v>529</v>
      </c>
      <c r="R95">
        <v>0</v>
      </c>
      <c r="S95">
        <v>1</v>
      </c>
      <c r="T95" s="207" t="s">
        <v>528</v>
      </c>
      <c r="U95">
        <v>-105.1780238989864</v>
      </c>
      <c r="V95">
        <v>40.203258798810431</v>
      </c>
      <c r="W95">
        <v>0</v>
      </c>
      <c r="X95">
        <v>6.5427826463322281E-10</v>
      </c>
      <c r="Y95">
        <v>0</v>
      </c>
      <c r="Z95">
        <v>1000.0000980805301</v>
      </c>
      <c r="AA95" s="206" t="s">
        <v>469</v>
      </c>
      <c r="AB95" s="206" t="s">
        <v>468</v>
      </c>
      <c r="AC95">
        <v>1</v>
      </c>
      <c r="AD95" s="206" t="s">
        <v>527</v>
      </c>
    </row>
    <row r="96" spans="1:30" ht="60" x14ac:dyDescent="0.25">
      <c r="A96" s="206"/>
      <c r="D96" s="206"/>
      <c r="F96" s="206"/>
      <c r="I96" s="206"/>
      <c r="J96" s="206"/>
      <c r="K96" s="206"/>
      <c r="L96" s="206"/>
      <c r="M96" s="206"/>
      <c r="N96" s="206"/>
      <c r="O96" s="206" t="s">
        <v>518</v>
      </c>
      <c r="P96">
        <v>0</v>
      </c>
      <c r="Q96" s="206" t="s">
        <v>526</v>
      </c>
      <c r="R96">
        <v>0</v>
      </c>
      <c r="S96">
        <v>1</v>
      </c>
      <c r="T96" s="207" t="s">
        <v>480</v>
      </c>
      <c r="U96">
        <v>-105.2570593337894</v>
      </c>
      <c r="V96">
        <v>40.216669652344457</v>
      </c>
      <c r="W96">
        <v>0</v>
      </c>
      <c r="X96">
        <v>6.6642933185444492E-4</v>
      </c>
      <c r="Y96">
        <v>35.570815385094512</v>
      </c>
      <c r="Z96">
        <v>234.25871658755821</v>
      </c>
      <c r="AA96" s="206" t="s">
        <v>469</v>
      </c>
      <c r="AB96" s="206" t="s">
        <v>468</v>
      </c>
      <c r="AC96">
        <v>1</v>
      </c>
      <c r="AD96" s="206" t="s">
        <v>525</v>
      </c>
    </row>
    <row r="97" spans="1:30" ht="60" x14ac:dyDescent="0.25">
      <c r="A97" s="206"/>
      <c r="D97" s="206"/>
      <c r="F97" s="206"/>
      <c r="I97" s="206"/>
      <c r="J97" s="206"/>
      <c r="K97" s="206"/>
      <c r="L97" s="206"/>
      <c r="M97" s="206"/>
      <c r="N97" s="206"/>
      <c r="O97" s="206" t="s">
        <v>518</v>
      </c>
      <c r="P97">
        <v>0</v>
      </c>
      <c r="Q97" s="206" t="s">
        <v>524</v>
      </c>
      <c r="R97">
        <v>0</v>
      </c>
      <c r="S97">
        <v>1</v>
      </c>
      <c r="T97" s="207" t="s">
        <v>523</v>
      </c>
      <c r="U97">
        <v>-105.2697597641551</v>
      </c>
      <c r="V97">
        <v>40.22456037101221</v>
      </c>
      <c r="W97">
        <v>0</v>
      </c>
      <c r="X97">
        <v>7.0564403193756171E-5</v>
      </c>
      <c r="Y97">
        <v>30.000545354327858</v>
      </c>
      <c r="Z97">
        <v>122.1223272403077</v>
      </c>
      <c r="AA97" s="206" t="s">
        <v>469</v>
      </c>
      <c r="AB97" s="206" t="s">
        <v>468</v>
      </c>
      <c r="AC97">
        <v>1</v>
      </c>
      <c r="AD97" s="206" t="s">
        <v>522</v>
      </c>
    </row>
    <row r="98" spans="1:30" ht="60" x14ac:dyDescent="0.25">
      <c r="A98" s="206"/>
      <c r="D98" s="206"/>
      <c r="F98" s="206"/>
      <c r="I98" s="206"/>
      <c r="J98" s="206"/>
      <c r="K98" s="206"/>
      <c r="L98" s="206"/>
      <c r="M98" s="206"/>
      <c r="N98" s="206"/>
      <c r="O98" s="206" t="s">
        <v>518</v>
      </c>
      <c r="P98">
        <v>0</v>
      </c>
      <c r="Q98" s="206" t="s">
        <v>521</v>
      </c>
      <c r="R98">
        <v>0</v>
      </c>
      <c r="S98">
        <v>1</v>
      </c>
      <c r="T98" s="207" t="s">
        <v>520</v>
      </c>
      <c r="U98">
        <v>-105.26984501727119</v>
      </c>
      <c r="V98">
        <v>40.224600286209537</v>
      </c>
      <c r="W98">
        <v>0</v>
      </c>
      <c r="X98">
        <v>3.8726968704008503E-5</v>
      </c>
      <c r="Y98">
        <v>25.49236898544515</v>
      </c>
      <c r="Z98">
        <v>233.92131444602941</v>
      </c>
      <c r="AA98" s="206" t="s">
        <v>469</v>
      </c>
      <c r="AB98" s="206" t="s">
        <v>468</v>
      </c>
      <c r="AC98">
        <v>1</v>
      </c>
      <c r="AD98" s="206" t="s">
        <v>519</v>
      </c>
    </row>
    <row r="99" spans="1:30" ht="60" x14ac:dyDescent="0.25">
      <c r="A99" s="206"/>
      <c r="D99" s="206"/>
      <c r="F99" s="206"/>
      <c r="I99" s="206"/>
      <c r="J99" s="206"/>
      <c r="K99" s="206"/>
      <c r="L99" s="206"/>
      <c r="M99" s="206"/>
      <c r="N99" s="206"/>
      <c r="O99" s="206" t="s">
        <v>518</v>
      </c>
      <c r="P99">
        <v>0</v>
      </c>
      <c r="Q99" s="206" t="s">
        <v>517</v>
      </c>
      <c r="R99">
        <v>0</v>
      </c>
      <c r="S99">
        <v>1</v>
      </c>
      <c r="T99" s="207" t="s">
        <v>516</v>
      </c>
      <c r="U99">
        <v>-105.27141975583071</v>
      </c>
      <c r="V99">
        <v>40.224161284723039</v>
      </c>
      <c r="W99">
        <v>0</v>
      </c>
      <c r="X99">
        <v>1.04974544117489E-4</v>
      </c>
      <c r="Y99">
        <v>22.80618893506459</v>
      </c>
      <c r="Z99">
        <v>89.120139946203537</v>
      </c>
      <c r="AA99" s="206" t="s">
        <v>469</v>
      </c>
      <c r="AB99" s="206" t="s">
        <v>468</v>
      </c>
      <c r="AC99">
        <v>1</v>
      </c>
      <c r="AD99" s="206" t="s">
        <v>515</v>
      </c>
    </row>
    <row r="100" spans="1:30" ht="60" x14ac:dyDescent="0.25">
      <c r="A100" s="206"/>
      <c r="D100" s="206"/>
      <c r="F100" s="206"/>
      <c r="I100" s="206"/>
      <c r="J100" s="206"/>
      <c r="K100" s="206"/>
      <c r="L100" s="206"/>
      <c r="M100" s="206"/>
      <c r="N100" s="206"/>
      <c r="O100" s="206" t="s">
        <v>485</v>
      </c>
      <c r="P100">
        <v>0</v>
      </c>
      <c r="Q100" s="206" t="s">
        <v>514</v>
      </c>
      <c r="R100">
        <v>0</v>
      </c>
      <c r="T100" s="207" t="s">
        <v>513</v>
      </c>
      <c r="U100">
        <v>-104.6877328024989</v>
      </c>
      <c r="V100">
        <v>40.396013743343282</v>
      </c>
      <c r="W100">
        <v>0</v>
      </c>
      <c r="X100">
        <v>1.3859344178068189E-4</v>
      </c>
      <c r="Y100">
        <v>25.19330509186301</v>
      </c>
      <c r="Z100">
        <v>238.23123614088951</v>
      </c>
      <c r="AA100" s="206" t="s">
        <v>469</v>
      </c>
      <c r="AB100" s="206" t="s">
        <v>512</v>
      </c>
      <c r="AC100">
        <v>1</v>
      </c>
      <c r="AD100" s="206" t="s">
        <v>511</v>
      </c>
    </row>
    <row r="101" spans="1:30" ht="60" x14ac:dyDescent="0.25">
      <c r="A101" s="206"/>
      <c r="D101" s="206"/>
      <c r="F101" s="206"/>
      <c r="I101" s="206"/>
      <c r="J101" s="206"/>
      <c r="K101" s="206"/>
      <c r="L101" s="206"/>
      <c r="M101" s="206"/>
      <c r="N101" s="206"/>
      <c r="O101" s="206" t="s">
        <v>485</v>
      </c>
      <c r="P101">
        <v>0</v>
      </c>
      <c r="Q101" s="206" t="s">
        <v>510</v>
      </c>
      <c r="R101">
        <v>0</v>
      </c>
      <c r="S101">
        <v>1</v>
      </c>
      <c r="T101" s="207" t="s">
        <v>509</v>
      </c>
      <c r="U101">
        <v>-104.8199307889404</v>
      </c>
      <c r="V101">
        <v>40.206587007288327</v>
      </c>
      <c r="W101">
        <v>0</v>
      </c>
      <c r="X101">
        <v>4.6721278452051821E-4</v>
      </c>
      <c r="Y101">
        <v>17.305259342151391</v>
      </c>
      <c r="Z101">
        <v>361.03518938312197</v>
      </c>
      <c r="AA101" s="206" t="s">
        <v>469</v>
      </c>
      <c r="AB101" s="206" t="s">
        <v>468</v>
      </c>
      <c r="AC101">
        <v>1</v>
      </c>
      <c r="AD101" s="206" t="s">
        <v>508</v>
      </c>
    </row>
    <row r="102" spans="1:30" ht="60" x14ac:dyDescent="0.25">
      <c r="A102" s="206"/>
      <c r="D102" s="206"/>
      <c r="F102" s="206"/>
      <c r="I102" s="206"/>
      <c r="J102" s="206"/>
      <c r="K102" s="206"/>
      <c r="L102" s="206"/>
      <c r="M102" s="206"/>
      <c r="N102" s="206"/>
      <c r="O102" s="206" t="s">
        <v>485</v>
      </c>
      <c r="P102">
        <v>0</v>
      </c>
      <c r="Q102" s="206" t="s">
        <v>507</v>
      </c>
      <c r="R102">
        <v>0</v>
      </c>
      <c r="S102">
        <v>1</v>
      </c>
      <c r="T102" s="207" t="s">
        <v>506</v>
      </c>
      <c r="U102">
        <v>-104.82142301431691</v>
      </c>
      <c r="V102">
        <v>40.217298222463008</v>
      </c>
      <c r="W102">
        <v>0</v>
      </c>
      <c r="X102">
        <v>-1.121760134124295E-4</v>
      </c>
      <c r="Y102">
        <v>16.784958768572491</v>
      </c>
      <c r="Z102">
        <v>393.12654235677132</v>
      </c>
      <c r="AA102" s="206" t="s">
        <v>469</v>
      </c>
      <c r="AB102" s="206" t="s">
        <v>468</v>
      </c>
      <c r="AC102">
        <v>1</v>
      </c>
      <c r="AD102" s="206" t="s">
        <v>505</v>
      </c>
    </row>
    <row r="103" spans="1:30" ht="60" x14ac:dyDescent="0.25">
      <c r="A103" s="206"/>
      <c r="D103" s="206"/>
      <c r="F103" s="206"/>
      <c r="I103" s="206"/>
      <c r="J103" s="206"/>
      <c r="K103" s="206"/>
      <c r="L103" s="206"/>
      <c r="M103" s="206"/>
      <c r="N103" s="206"/>
      <c r="O103" s="206" t="s">
        <v>485</v>
      </c>
      <c r="P103">
        <v>0</v>
      </c>
      <c r="Q103" s="206" t="s">
        <v>504</v>
      </c>
      <c r="R103">
        <v>0</v>
      </c>
      <c r="S103">
        <v>1</v>
      </c>
      <c r="T103" s="207" t="s">
        <v>503</v>
      </c>
      <c r="U103">
        <v>-104.7844537665796</v>
      </c>
      <c r="V103">
        <v>40.275317105895112</v>
      </c>
      <c r="W103">
        <v>0</v>
      </c>
      <c r="X103">
        <v>-9.7108282062335519E-9</v>
      </c>
      <c r="Y103">
        <v>0</v>
      </c>
      <c r="Z103">
        <v>1003.185891582859</v>
      </c>
      <c r="AA103" s="206" t="s">
        <v>469</v>
      </c>
      <c r="AB103" s="206" t="s">
        <v>468</v>
      </c>
      <c r="AC103">
        <v>1</v>
      </c>
      <c r="AD103" s="206" t="s">
        <v>502</v>
      </c>
    </row>
    <row r="104" spans="1:30" ht="60" x14ac:dyDescent="0.25">
      <c r="A104" s="206"/>
      <c r="D104" s="206"/>
      <c r="F104" s="206"/>
      <c r="I104" s="206"/>
      <c r="J104" s="206"/>
      <c r="K104" s="206"/>
      <c r="L104" s="206"/>
      <c r="M104" s="206"/>
      <c r="N104" s="206"/>
      <c r="O104" s="206" t="s">
        <v>485</v>
      </c>
      <c r="P104">
        <v>0</v>
      </c>
      <c r="Q104" s="206" t="s">
        <v>501</v>
      </c>
      <c r="R104">
        <v>0</v>
      </c>
      <c r="S104">
        <v>1</v>
      </c>
      <c r="T104" s="207" t="s">
        <v>490</v>
      </c>
      <c r="U104">
        <v>-104.76785629101229</v>
      </c>
      <c r="V104">
        <v>40.290045535122189</v>
      </c>
      <c r="W104">
        <v>0</v>
      </c>
      <c r="X104">
        <v>-1.595724105270601E-4</v>
      </c>
      <c r="Y104">
        <v>9.4545631675440216</v>
      </c>
      <c r="Z104">
        <v>580.69857595268002</v>
      </c>
      <c r="AA104" s="206" t="s">
        <v>469</v>
      </c>
      <c r="AB104" s="206" t="s">
        <v>468</v>
      </c>
      <c r="AC104">
        <v>1</v>
      </c>
      <c r="AD104" s="206" t="s">
        <v>500</v>
      </c>
    </row>
    <row r="105" spans="1:30" ht="60" x14ac:dyDescent="0.25">
      <c r="A105" s="206"/>
      <c r="D105" s="206"/>
      <c r="F105" s="206"/>
      <c r="I105" s="206"/>
      <c r="J105" s="206"/>
      <c r="K105" s="206"/>
      <c r="L105" s="206"/>
      <c r="M105" s="206"/>
      <c r="N105" s="206"/>
      <c r="O105" s="206" t="s">
        <v>485</v>
      </c>
      <c r="P105">
        <v>0</v>
      </c>
      <c r="Q105" s="206" t="s">
        <v>499</v>
      </c>
      <c r="R105">
        <v>0</v>
      </c>
      <c r="S105">
        <v>1</v>
      </c>
      <c r="T105" s="207" t="s">
        <v>498</v>
      </c>
      <c r="U105">
        <v>-104.69353190394619</v>
      </c>
      <c r="V105">
        <v>40.377369395573979</v>
      </c>
      <c r="W105">
        <v>0</v>
      </c>
      <c r="X105">
        <v>-4.6133945654628303E-12</v>
      </c>
      <c r="Y105">
        <v>0</v>
      </c>
      <c r="Z105">
        <v>1000.239386333369</v>
      </c>
      <c r="AA105" s="206" t="s">
        <v>469</v>
      </c>
      <c r="AB105" s="206" t="s">
        <v>468</v>
      </c>
      <c r="AC105">
        <v>1</v>
      </c>
      <c r="AD105" s="206" t="s">
        <v>497</v>
      </c>
    </row>
    <row r="106" spans="1:30" ht="60" x14ac:dyDescent="0.25">
      <c r="A106" s="206"/>
      <c r="D106" s="206"/>
      <c r="F106" s="206"/>
      <c r="I106" s="206"/>
      <c r="J106" s="206"/>
      <c r="K106" s="206"/>
      <c r="L106" s="206"/>
      <c r="M106" s="206"/>
      <c r="N106" s="206"/>
      <c r="O106" s="206" t="s">
        <v>485</v>
      </c>
      <c r="P106">
        <v>0</v>
      </c>
      <c r="Q106" s="206" t="s">
        <v>496</v>
      </c>
      <c r="R106">
        <v>0</v>
      </c>
      <c r="S106">
        <v>1</v>
      </c>
      <c r="T106" s="207" t="s">
        <v>495</v>
      </c>
      <c r="U106">
        <v>-104.6906989</v>
      </c>
      <c r="V106">
        <v>40.38458090000001</v>
      </c>
      <c r="W106">
        <v>0</v>
      </c>
      <c r="X106">
        <v>0</v>
      </c>
      <c r="Y106">
        <v>0</v>
      </c>
      <c r="Z106">
        <v>1000.000000000906</v>
      </c>
      <c r="AA106" s="206" t="s">
        <v>469</v>
      </c>
      <c r="AB106" s="206" t="s">
        <v>468</v>
      </c>
      <c r="AC106">
        <v>1</v>
      </c>
      <c r="AD106" s="206" t="s">
        <v>494</v>
      </c>
    </row>
    <row r="107" spans="1:30" ht="60" x14ac:dyDescent="0.25">
      <c r="A107" s="206"/>
      <c r="D107" s="206"/>
      <c r="F107" s="206"/>
      <c r="I107" s="206"/>
      <c r="J107" s="206"/>
      <c r="K107" s="206"/>
      <c r="L107" s="206"/>
      <c r="M107" s="206"/>
      <c r="N107" s="206"/>
      <c r="O107" s="206" t="s">
        <v>485</v>
      </c>
      <c r="P107">
        <v>0</v>
      </c>
      <c r="Q107" s="206" t="s">
        <v>493</v>
      </c>
      <c r="R107">
        <v>0</v>
      </c>
      <c r="S107">
        <v>1</v>
      </c>
      <c r="T107" s="207" t="s">
        <v>490</v>
      </c>
      <c r="U107">
        <v>-104.7001346</v>
      </c>
      <c r="V107">
        <v>40.481212999999997</v>
      </c>
      <c r="W107">
        <v>0</v>
      </c>
      <c r="X107">
        <v>-1.4312496066585821E-14</v>
      </c>
      <c r="Y107">
        <v>0</v>
      </c>
      <c r="Z107">
        <v>1000.000000001936</v>
      </c>
      <c r="AA107" s="206" t="s">
        <v>469</v>
      </c>
      <c r="AB107" s="206" t="s">
        <v>468</v>
      </c>
      <c r="AC107">
        <v>1</v>
      </c>
      <c r="AD107" s="206" t="s">
        <v>492</v>
      </c>
    </row>
    <row r="108" spans="1:30" ht="60" x14ac:dyDescent="0.25">
      <c r="A108" s="206"/>
      <c r="D108" s="206"/>
      <c r="F108" s="206"/>
      <c r="I108" s="206"/>
      <c r="J108" s="206"/>
      <c r="K108" s="206"/>
      <c r="L108" s="206"/>
      <c r="M108" s="206"/>
      <c r="N108" s="206"/>
      <c r="O108" s="206" t="s">
        <v>485</v>
      </c>
      <c r="P108">
        <v>0</v>
      </c>
      <c r="Q108" s="206" t="s">
        <v>491</v>
      </c>
      <c r="R108">
        <v>0</v>
      </c>
      <c r="S108">
        <v>1</v>
      </c>
      <c r="T108" s="207" t="s">
        <v>490</v>
      </c>
      <c r="U108">
        <v>-104.7114255049688</v>
      </c>
      <c r="V108">
        <v>40.524406561569762</v>
      </c>
      <c r="W108">
        <v>0</v>
      </c>
      <c r="X108">
        <v>-9.499183288300181E-5</v>
      </c>
      <c r="Y108">
        <v>11.27123442548139</v>
      </c>
      <c r="Z108">
        <v>572.30663684576461</v>
      </c>
      <c r="AA108" s="206" t="s">
        <v>469</v>
      </c>
      <c r="AB108" s="206" t="s">
        <v>468</v>
      </c>
      <c r="AC108">
        <v>1</v>
      </c>
      <c r="AD108" s="206" t="s">
        <v>489</v>
      </c>
    </row>
    <row r="109" spans="1:30" ht="60" x14ac:dyDescent="0.25">
      <c r="A109" s="206"/>
      <c r="D109" s="206"/>
      <c r="F109" s="206"/>
      <c r="I109" s="206"/>
      <c r="J109" s="206"/>
      <c r="K109" s="206"/>
      <c r="L109" s="206"/>
      <c r="M109" s="206"/>
      <c r="N109" s="206"/>
      <c r="O109" s="206" t="s">
        <v>485</v>
      </c>
      <c r="P109">
        <v>0</v>
      </c>
      <c r="Q109" s="206" t="s">
        <v>488</v>
      </c>
      <c r="R109">
        <v>0</v>
      </c>
      <c r="S109">
        <v>1</v>
      </c>
      <c r="T109" s="207" t="s">
        <v>487</v>
      </c>
      <c r="U109">
        <v>-104.7150443</v>
      </c>
      <c r="V109">
        <v>40.539170600000013</v>
      </c>
      <c r="W109">
        <v>0</v>
      </c>
      <c r="X109">
        <v>-1.590277340731758E-15</v>
      </c>
      <c r="Y109">
        <v>0</v>
      </c>
      <c r="Z109">
        <v>999.9999999998696</v>
      </c>
      <c r="AA109" s="206" t="s">
        <v>469</v>
      </c>
      <c r="AB109" s="206" t="s">
        <v>468</v>
      </c>
      <c r="AC109">
        <v>1</v>
      </c>
      <c r="AD109" s="206" t="s">
        <v>486</v>
      </c>
    </row>
    <row r="110" spans="1:30" ht="60" x14ac:dyDescent="0.25">
      <c r="A110" s="206"/>
      <c r="D110" s="206"/>
      <c r="F110" s="206"/>
      <c r="I110" s="206"/>
      <c r="J110" s="206"/>
      <c r="K110" s="206"/>
      <c r="L110" s="206"/>
      <c r="M110" s="206"/>
      <c r="N110" s="206"/>
      <c r="O110" s="206" t="s">
        <v>485</v>
      </c>
      <c r="P110">
        <v>0</v>
      </c>
      <c r="Q110" s="206" t="s">
        <v>484</v>
      </c>
      <c r="R110">
        <v>0</v>
      </c>
      <c r="S110">
        <v>1</v>
      </c>
      <c r="T110" s="207" t="s">
        <v>483</v>
      </c>
      <c r="U110">
        <v>-104.7314304470016</v>
      </c>
      <c r="V110">
        <v>40.582093032932562</v>
      </c>
      <c r="W110">
        <v>0</v>
      </c>
      <c r="X110">
        <v>5.3923632546407613E-5</v>
      </c>
      <c r="Y110">
        <v>19.119030770794271</v>
      </c>
      <c r="Z110">
        <v>83.302135132748987</v>
      </c>
      <c r="AA110" s="206" t="s">
        <v>469</v>
      </c>
      <c r="AB110" s="206" t="s">
        <v>468</v>
      </c>
      <c r="AC110">
        <v>1</v>
      </c>
      <c r="AD110" s="206" t="s">
        <v>482</v>
      </c>
    </row>
    <row r="111" spans="1:30" ht="60" x14ac:dyDescent="0.25">
      <c r="A111" s="206"/>
      <c r="D111" s="206"/>
      <c r="F111" s="206"/>
      <c r="I111" s="206"/>
      <c r="J111" s="206"/>
      <c r="K111" s="206"/>
      <c r="L111" s="206"/>
      <c r="M111" s="206"/>
      <c r="N111" s="206"/>
      <c r="O111" s="206" t="s">
        <v>472</v>
      </c>
      <c r="P111">
        <v>0</v>
      </c>
      <c r="Q111" s="206" t="s">
        <v>481</v>
      </c>
      <c r="R111">
        <v>0</v>
      </c>
      <c r="S111">
        <v>1</v>
      </c>
      <c r="T111" s="207" t="s">
        <v>480</v>
      </c>
      <c r="U111">
        <v>-104.94472045911741</v>
      </c>
      <c r="V111">
        <v>40.406447525386497</v>
      </c>
      <c r="W111">
        <v>0</v>
      </c>
      <c r="X111">
        <v>-8.8024996578492374E-5</v>
      </c>
      <c r="Y111">
        <v>11.20158125437783</v>
      </c>
      <c r="Z111">
        <v>574.29279416187774</v>
      </c>
      <c r="AA111" s="206" t="s">
        <v>469</v>
      </c>
      <c r="AB111" s="206" t="s">
        <v>468</v>
      </c>
      <c r="AC111">
        <v>1</v>
      </c>
      <c r="AD111" s="206" t="s">
        <v>479</v>
      </c>
    </row>
    <row r="112" spans="1:30" ht="60" x14ac:dyDescent="0.25">
      <c r="A112" s="206"/>
      <c r="D112" s="206"/>
      <c r="F112" s="206"/>
      <c r="I112" s="206"/>
      <c r="J112" s="206"/>
      <c r="K112" s="206"/>
      <c r="L112" s="206"/>
      <c r="M112" s="206"/>
      <c r="N112" s="206"/>
      <c r="O112" s="206" t="s">
        <v>472</v>
      </c>
      <c r="P112">
        <v>0</v>
      </c>
      <c r="Q112" s="206" t="s">
        <v>478</v>
      </c>
      <c r="R112">
        <v>0</v>
      </c>
      <c r="S112">
        <v>1</v>
      </c>
      <c r="T112" s="207" t="s">
        <v>477</v>
      </c>
      <c r="U112">
        <v>-104.88831305010859</v>
      </c>
      <c r="V112">
        <v>40.440843197115477</v>
      </c>
      <c r="W112">
        <v>0</v>
      </c>
      <c r="X112">
        <v>9.662179807401617E-5</v>
      </c>
      <c r="Y112">
        <v>24.95855297209544</v>
      </c>
      <c r="Z112">
        <v>285.69756332729332</v>
      </c>
      <c r="AA112" s="206" t="s">
        <v>469</v>
      </c>
      <c r="AB112" s="206" t="s">
        <v>468</v>
      </c>
      <c r="AC112">
        <v>1</v>
      </c>
      <c r="AD112" s="206" t="s">
        <v>476</v>
      </c>
    </row>
    <row r="113" spans="1:30" ht="60" x14ac:dyDescent="0.25">
      <c r="A113" s="206"/>
      <c r="D113" s="206"/>
      <c r="F113" s="206"/>
      <c r="I113" s="206"/>
      <c r="J113" s="206"/>
      <c r="K113" s="206"/>
      <c r="L113" s="206"/>
      <c r="M113" s="206"/>
      <c r="N113" s="206"/>
      <c r="O113" s="206" t="s">
        <v>472</v>
      </c>
      <c r="P113">
        <v>0</v>
      </c>
      <c r="Q113" s="206" t="s">
        <v>475</v>
      </c>
      <c r="R113">
        <v>0</v>
      </c>
      <c r="S113">
        <v>1</v>
      </c>
      <c r="T113" s="207" t="s">
        <v>474</v>
      </c>
      <c r="U113">
        <v>-104.88984961474431</v>
      </c>
      <c r="V113">
        <v>40.464667759319418</v>
      </c>
      <c r="W113">
        <v>0</v>
      </c>
      <c r="X113">
        <v>-4.3093214677187251E-4</v>
      </c>
      <c r="Y113">
        <v>12.374500573318921</v>
      </c>
      <c r="Z113">
        <v>486.74867728825512</v>
      </c>
      <c r="AA113" s="206" t="s">
        <v>469</v>
      </c>
      <c r="AB113" s="206" t="s">
        <v>468</v>
      </c>
      <c r="AC113">
        <v>1</v>
      </c>
      <c r="AD113" s="206" t="s">
        <v>473</v>
      </c>
    </row>
    <row r="114" spans="1:30" ht="60" x14ac:dyDescent="0.25">
      <c r="A114" s="206"/>
      <c r="D114" s="206"/>
      <c r="F114" s="206"/>
      <c r="I114" s="206"/>
      <c r="J114" s="206"/>
      <c r="K114" s="206"/>
      <c r="L114" s="206"/>
      <c r="M114" s="206"/>
      <c r="N114" s="206"/>
      <c r="O114" s="206" t="s">
        <v>472</v>
      </c>
      <c r="P114">
        <v>0</v>
      </c>
      <c r="Q114" s="206" t="s">
        <v>471</v>
      </c>
      <c r="R114">
        <v>0</v>
      </c>
      <c r="S114">
        <v>1</v>
      </c>
      <c r="T114" s="207" t="s">
        <v>470</v>
      </c>
      <c r="U114">
        <v>-104.9080302529772</v>
      </c>
      <c r="V114">
        <v>40.523076445776177</v>
      </c>
      <c r="W114">
        <v>0</v>
      </c>
      <c r="X114">
        <v>1.3099686955450159E-9</v>
      </c>
      <c r="Y114">
        <v>0</v>
      </c>
      <c r="Z114">
        <v>1005.249892218215</v>
      </c>
      <c r="AA114" s="206" t="s">
        <v>469</v>
      </c>
      <c r="AB114" s="206" t="s">
        <v>468</v>
      </c>
      <c r="AC114">
        <v>1</v>
      </c>
      <c r="AD114" s="206" t="s">
        <v>467</v>
      </c>
    </row>
  </sheetData>
  <hyperlinks>
    <hyperlink ref="F5" r:id="rId1" xr:uid="{5E98A6B4-53E2-4887-B024-1CC6510657B0}"/>
    <hyperlink ref="F6" r:id="rId2" xr:uid="{D8DF6473-5D48-4B1A-96CD-2C8BD5B006E8}"/>
    <hyperlink ref="F7" r:id="rId3" xr:uid="{B25BEB59-A365-417B-A115-D8AB2A8FD6F4}"/>
    <hyperlink ref="F8" r:id="rId4" xr:uid="{5DF46361-A370-4050-A7EA-B9351D377E3B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 1</vt:lpstr>
      <vt:lpstr>Phase 1 Signal Tabulation</vt:lpstr>
      <vt:lpstr>KML Locations</vt:lpstr>
      <vt:lpstr>'Phase 1 Signal Tabulation'!Print_Area</vt:lpstr>
      <vt:lpstr>'Sheet 1'!Print_Area</vt:lpstr>
      <vt:lpstr>'Phase 1 Signal Tabulation'!Print_Titles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Jennifer McPherson</cp:lastModifiedBy>
  <cp:lastPrinted>2020-01-03T14:10:40Z</cp:lastPrinted>
  <dcterms:created xsi:type="dcterms:W3CDTF">2016-07-26T15:20:17Z</dcterms:created>
  <dcterms:modified xsi:type="dcterms:W3CDTF">2020-12-15T17:42:05Z</dcterms:modified>
</cp:coreProperties>
</file>